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<sst xmlns="http://schemas.openxmlformats.org/spreadsheetml/2006/main" count="551" uniqueCount="287">
  <si>
    <t>KRYCÍ LIST ROZPOČTU</t>
  </si>
  <si>
    <t>Název stavby</t>
  </si>
  <si>
    <t>Oprava střešního pláště Budova OÚ Herink Do Višňovky 28</t>
  </si>
  <si>
    <t>JKSO</t>
  </si>
  <si>
    <t xml:space="preserve"> </t>
  </si>
  <si>
    <t>Kód stavby</t>
  </si>
  <si>
    <t>13-005a</t>
  </si>
  <si>
    <t>Název objektu</t>
  </si>
  <si>
    <t>EČO</t>
  </si>
  <si>
    <t>Kód objektu</t>
  </si>
  <si>
    <t>Název části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</si>
  <si>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</si>
  <si>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</si>
  <si>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</si>
  <si>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</si>
  <si>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</si>
  <si>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</si>
  <si>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</si>
  <si>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</si>
  <si>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</si>
  <si>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</si>
  <si>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</si>
  <si>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</si>
  <si>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F.Pecka</t>
  </si>
  <si>
    <t>12.04.2013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</si>
  <si>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</si>
  <si>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</si>
  <si>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</si>
  <si>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</si>
  <si>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</si>
  <si>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</si>
  <si>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</si>
  <si>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</si>
  <si>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</si>
  <si>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</si>
  <si>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</si>
  <si>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</si>
  <si>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</si>
  <si>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</si>
  <si>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</si>
  <si>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</si>
  <si>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</si>
  <si>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</si>
  <si>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</si>
  <si>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</si>
  <si>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</si>
  <si>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</si>
  <si>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</si>
  <si>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</si>
  <si>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</si>
  <si>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</si>
  <si>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</si>
  <si>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</si>
  <si>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</si>
  <si>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</si>
  <si>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</si>
  <si>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</si>
  <si>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</si>
  <si>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</si>
  <si>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</si>
  <si>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</si>
  <si>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</si>
  <si>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</si>
  <si>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</si>
  <si>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</si>
  <si>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</si>
  <si>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</si>
  <si>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</si>
  <si>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</si>
  <si>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</si>
  <si>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</si>
  <si>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</si>
  <si>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</si>
  <si>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</si>
  <si>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</si>
  <si>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</si>
  <si>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</si>
  <si>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</si>
  <si>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</si>
  <si>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</si>
  <si>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</si>
  <si>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</si>
  <si>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</si>
  <si>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</si>
  <si>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</si>
  <si>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</si>
  <si>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</si>
  <si>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</si>
  <si>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</si>
  <si>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</si>
  <si>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</si>
  <si>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</si>
  <si>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</si>
  <si>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</si>
  <si>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</si>
  <si>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</si>
  <si>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</si>
  <si>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</si>
  <si>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</si>
  <si>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</si>
  <si>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</si>
  <si>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</si>
  <si>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</si>
  <si>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</si>
  <si>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</si>
  <si>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6</t>
  </si>
  <si>
    <t>Úpravy povrchů, podlahy a osazování výplní</t>
  </si>
  <si>
    <t>1</t>
  </si>
  <si>
    <t>K</t>
  </si>
  <si>
    <t>011</t>
  </si>
  <si>
    <t>632450132</t>
  </si>
  <si>
    <t>Vyrovnávací cementový potěr tl do 30 mm ze suchých směsí provedený v ploše</t>
  </si>
  <si>
    <t>m2</t>
  </si>
  <si>
    <t>2</t>
  </si>
  <si>
    <t>63466</t>
  </si>
  <si>
    <t>Zaplnění spár silikonovým tmelem - odhad, fakturovat podle skutečnosti</t>
  </si>
  <si>
    <t>m</t>
  </si>
  <si>
    <t>9</t>
  </si>
  <si>
    <t>Ostatní konstrukce a práce-bourání</t>
  </si>
  <si>
    <t>3</t>
  </si>
  <si>
    <t>013</t>
  </si>
  <si>
    <t>979011111</t>
  </si>
  <si>
    <t>Svislá doprava suti a vybouraných hmot za prvé podlaží</t>
  </si>
  <si>
    <t>t</t>
  </si>
  <si>
    <t>4</t>
  </si>
  <si>
    <t>979081111</t>
  </si>
  <si>
    <t>Odvoz suti a vybouraných hmot na skládku do 1 km</t>
  </si>
  <si>
    <t>5</t>
  </si>
  <si>
    <t>979081121</t>
  </si>
  <si>
    <t>Odvoz suti a vybouraných hmot na skládku ZKD 1 km přes 1 km</t>
  </si>
  <si>
    <t>979082111</t>
  </si>
  <si>
    <t>Vnitrostaveništní vodorovná doprava suti a vybouraných hmot do 10 m</t>
  </si>
  <si>
    <t>7</t>
  </si>
  <si>
    <t>979082121</t>
  </si>
  <si>
    <t>Vnitrostaveništní vodorovná doprava suti a vybouraných hmot ZKD 5 m přes 10 m</t>
  </si>
  <si>
    <t>8</t>
  </si>
  <si>
    <t>979098191</t>
  </si>
  <si>
    <t>Poplatek za skládku</t>
  </si>
  <si>
    <t>99</t>
  </si>
  <si>
    <t>Přesun hmot</t>
  </si>
  <si>
    <t>014</t>
  </si>
  <si>
    <t>999281111</t>
  </si>
  <si>
    <t>Přesun hmot pro opravy a údržbu budov v do 25 m</t>
  </si>
  <si>
    <t>Práce a dodávky PSV</t>
  </si>
  <si>
    <t>762</t>
  </si>
  <si>
    <t>Konstrukce tesařské</t>
  </si>
  <si>
    <t>10</t>
  </si>
  <si>
    <t>762342214</t>
  </si>
  <si>
    <t>Montáž laťování na střechách jednoduchých sklonu do 60° osové vzdálenosti do 360 mm</t>
  </si>
  <si>
    <t>11</t>
  </si>
  <si>
    <t>M</t>
  </si>
  <si>
    <t>MAT</t>
  </si>
  <si>
    <t>605141140</t>
  </si>
  <si>
    <t>řezivo jehličnaté,střešní latě impregnované dl 4 - 5 m</t>
  </si>
  <si>
    <t>m3</t>
  </si>
  <si>
    <t>12</t>
  </si>
  <si>
    <t>762342441</t>
  </si>
  <si>
    <t>Montáž kontralatí na střechách sklonu do 60°</t>
  </si>
  <si>
    <t>13</t>
  </si>
  <si>
    <t>762342812</t>
  </si>
  <si>
    <t>Demontáž laťování střech z latí osové vzdálenosti do 0,50 m</t>
  </si>
  <si>
    <t>14</t>
  </si>
  <si>
    <t>762395000</t>
  </si>
  <si>
    <t>Spojovací prostředky pro montáž laťování</t>
  </si>
  <si>
    <t>15</t>
  </si>
  <si>
    <t>998762202</t>
  </si>
  <si>
    <t>Přesun hmot procentní pro kce tesařské v objektech v do 12 m</t>
  </si>
  <si>
    <t>764</t>
  </si>
  <si>
    <t>Konstrukce klempířské</t>
  </si>
  <si>
    <t>16</t>
  </si>
  <si>
    <t>76422</t>
  </si>
  <si>
    <t>K1 Oplechování TiZn okapů tvrdá krytina rš 150 mm</t>
  </si>
  <si>
    <t>17</t>
  </si>
  <si>
    <t>764231540</t>
  </si>
  <si>
    <t>K2 Lemování TiZn plech zdí tvrdá krytina rš 350 mm</t>
  </si>
  <si>
    <t>18</t>
  </si>
  <si>
    <t>764231530</t>
  </si>
  <si>
    <t>K3.1 Lemování TiZn plech zdí tvrdá krytina rš 300 mm</t>
  </si>
  <si>
    <t>19</t>
  </si>
  <si>
    <t>76423</t>
  </si>
  <si>
    <t>K3.2 Lemování TiZn plech -dilatační lišta rš 80 mm</t>
  </si>
  <si>
    <t>20</t>
  </si>
  <si>
    <t>764231</t>
  </si>
  <si>
    <t>K4 Oplechování přechodu střechy na parapet TiZn plech  rš 400 mm</t>
  </si>
  <si>
    <t>ks</t>
  </si>
  <si>
    <t>21</t>
  </si>
  <si>
    <t>764217500</t>
  </si>
  <si>
    <t xml:space="preserve">K5 Oplechování parapetů TiZn vč.podkladového plechu </t>
  </si>
  <si>
    <t>22</t>
  </si>
  <si>
    <t>764252511</t>
  </si>
  <si>
    <t>Montáž TiZn žlab podokapní půlkruhový vč.čel</t>
  </si>
  <si>
    <t>23</t>
  </si>
  <si>
    <t>764312821</t>
  </si>
  <si>
    <t>Demontáž oplechování ostatní</t>
  </si>
  <si>
    <t>24</t>
  </si>
  <si>
    <t>764352811</t>
  </si>
  <si>
    <t>Demontáž žlab podokapní půlkruhový rovný rš 330 mm do 45°</t>
  </si>
  <si>
    <t>25</t>
  </si>
  <si>
    <t>PK</t>
  </si>
  <si>
    <t>76435100</t>
  </si>
  <si>
    <t>Vyrovnání stávajících háků</t>
  </si>
  <si>
    <t>26</t>
  </si>
  <si>
    <t>764454802</t>
  </si>
  <si>
    <t>Demontáž trouby kruhové průměr 120 mm</t>
  </si>
  <si>
    <t>27</t>
  </si>
  <si>
    <t>764555502</t>
  </si>
  <si>
    <t>Montáž TiZn odpadní trouby kruhové průměr 120 mm</t>
  </si>
  <si>
    <t>28</t>
  </si>
  <si>
    <t>998764202</t>
  </si>
  <si>
    <t>Přesun hmot procentní pro konstrukce klempířské v objektech v do 12 m</t>
  </si>
  <si>
    <t>765</t>
  </si>
  <si>
    <t>Konstrukce pokrývačské</t>
  </si>
  <si>
    <t>29</t>
  </si>
  <si>
    <t>765121014</t>
  </si>
  <si>
    <t>Montáž krytiny betonové sklonu do 30° na sucho přes 8 do 10 ks/m2</t>
  </si>
  <si>
    <t>30</t>
  </si>
  <si>
    <t>592440650</t>
  </si>
  <si>
    <t>taška Moravská plus základní 1/1 33,5x42cm</t>
  </si>
  <si>
    <t>kus</t>
  </si>
  <si>
    <t>31</t>
  </si>
  <si>
    <t>592440660</t>
  </si>
  <si>
    <t>taška Moravská plus půlená 1/2</t>
  </si>
  <si>
    <t>32</t>
  </si>
  <si>
    <t>592440730</t>
  </si>
  <si>
    <t>taška Moravská plus odvětrávací</t>
  </si>
  <si>
    <t>33</t>
  </si>
  <si>
    <t>592440670</t>
  </si>
  <si>
    <t>taška Moravská plus krajní levá - pravá</t>
  </si>
  <si>
    <t>34</t>
  </si>
  <si>
    <t>592440750</t>
  </si>
  <si>
    <t>taška Moravská plus pultu základní 1/1</t>
  </si>
  <si>
    <t>35</t>
  </si>
  <si>
    <t>765121221</t>
  </si>
  <si>
    <t>Montáž krytiny betonové nároží na sucho s větracím pásem lepícím</t>
  </si>
  <si>
    <t>36</t>
  </si>
  <si>
    <t>765121251</t>
  </si>
  <si>
    <t>Montáž krytiny betonové hřeben na sucho s větracím pásem</t>
  </si>
  <si>
    <t>37</t>
  </si>
  <si>
    <t>592440690</t>
  </si>
  <si>
    <t>taška Moravská plus hřebenáč</t>
  </si>
  <si>
    <t>38</t>
  </si>
  <si>
    <t>592440260</t>
  </si>
  <si>
    <t>pás větrací hřebene a nároží - Figaroll, 1 role/5 m</t>
  </si>
  <si>
    <t>39</t>
  </si>
  <si>
    <t>765121503</t>
  </si>
  <si>
    <t>Příplatek k montáži krytiny betonové za sklon přes 30° do 40°</t>
  </si>
  <si>
    <t>40</t>
  </si>
  <si>
    <t>765121802</t>
  </si>
  <si>
    <t>Demontáž krytiny betonové sklonu do 30° na sucho k dalšímu použití</t>
  </si>
  <si>
    <t>41</t>
  </si>
  <si>
    <t>765121822</t>
  </si>
  <si>
    <t>Příplatek k demontáži krytiny betonové k dalšímu použití za sklon přes 30°</t>
  </si>
  <si>
    <t>42</t>
  </si>
  <si>
    <t>765121882</t>
  </si>
  <si>
    <t>Demontáž krytiny betonové hřebenů a nároží sklonu do 30° na sucho k dalšímu použití</t>
  </si>
  <si>
    <t>43</t>
  </si>
  <si>
    <t>765121892</t>
  </si>
  <si>
    <t>Příplatek k demontáži krytiny betonové hřebenů a nároží z prejzů k dalšímu použití za sklon přes 30°</t>
  </si>
  <si>
    <t>44</t>
  </si>
  <si>
    <t>765123122</t>
  </si>
  <si>
    <t>Krytina betonová okapová hrana s ochrannou mřížkou univerzální</t>
  </si>
  <si>
    <t>45</t>
  </si>
  <si>
    <t>765191021</t>
  </si>
  <si>
    <t xml:space="preserve">Montáž pojistné hydroizolační fólie kladené ve sklonu do 30° s lepenými spoji </t>
  </si>
  <si>
    <t>46</t>
  </si>
  <si>
    <t>283292950</t>
  </si>
  <si>
    <t>membrána podstřešní JUTADACH 150 g/m2 s aplikovanou spojovací páskou</t>
  </si>
  <si>
    <t>47</t>
  </si>
  <si>
    <t>765191091</t>
  </si>
  <si>
    <t>Příplatek k cenám montáže pojistné hydroizolační fólie za sklon přes 30°</t>
  </si>
  <si>
    <t>48</t>
  </si>
  <si>
    <t>765191911</t>
  </si>
  <si>
    <t>Demontáž pojistné hydroizolační fólie kladené ve sklonu přes 30°</t>
  </si>
  <si>
    <t>49</t>
  </si>
  <si>
    <t>998765202</t>
  </si>
  <si>
    <t>Přesun hmot procentní pro krytiny tvrdé v objektech v do 12 m</t>
  </si>
  <si>
    <t>Práce a dodávky M</t>
  </si>
  <si>
    <t>21-M</t>
  </si>
  <si>
    <t>Elektromontáže</t>
  </si>
  <si>
    <t>50</t>
  </si>
  <si>
    <t>100</t>
  </si>
  <si>
    <t>Demontáž stávajícího hromosvodu</t>
  </si>
  <si>
    <t>kpl</t>
  </si>
  <si>
    <t>51</t>
  </si>
  <si>
    <t>200</t>
  </si>
  <si>
    <t>Dodávka a montáž nového hromosvodu vč.revize</t>
  </si>
  <si>
    <t>PŘÍLOHA Č.1- ROZPOČET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</si>
</sst>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0;\-#,##0.0000"/>
    <numFmt numFmtId="168" formatCode="#,##0.000;\-#,##0.000"/>
    <numFmt numFmtId="169" formatCode="#,##0.00000;\-#,##0.00000"/>
    <numFmt numFmtId="170" formatCode="#,##0.0;\-#,##0.0"/>
  </numFmts>
  <fonts count="57"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8"/>
      <name val="Arial CE"/>
      <family val="0"/>
    </font>
    <font>
      <sz val="7"/>
      <name val="Arial"/>
      <family val="0"/>
    </font>
    <font>
      <sz val="7"/>
      <name val="Arial CE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color indexed="9"/>
      <name val="Arial CE"/>
      <family val="0"/>
    </font>
    <font>
      <sz val="10"/>
      <color indexed="9"/>
      <name val="Arial CE"/>
      <family val="0"/>
    </font>
    <font>
      <sz val="8"/>
      <color indexed="9"/>
      <name val="Arial"/>
      <family val="0"/>
    </font>
    <font>
      <b/>
      <sz val="10"/>
      <name val="Arial CE"/>
      <family val="0"/>
    </font>
    <font>
      <b/>
      <sz val="14"/>
      <color indexed="10"/>
      <name val="Arial CE"/>
      <family val="0"/>
    </font>
    <font>
      <b/>
      <sz val="8"/>
      <name val="Arial CE"/>
      <family val="0"/>
    </font>
    <font>
      <b/>
      <sz val="8"/>
      <color indexed="12"/>
      <name val="Arial"/>
      <family val="0"/>
    </font>
    <font>
      <b/>
      <sz val="8"/>
      <color indexed="20"/>
      <name val="Arial"/>
      <family val="0"/>
    </font>
    <font>
      <b/>
      <sz val="8"/>
      <color indexed="21"/>
      <name val="Arial"/>
      <family val="0"/>
    </font>
    <font>
      <b/>
      <u val="single"/>
      <sz val="8"/>
      <name val="Arial"/>
      <family val="0"/>
    </font>
    <font>
      <b/>
      <u val="single"/>
      <sz val="8"/>
      <color indexed="10"/>
      <name val="Arial"/>
      <family val="0"/>
    </font>
    <font>
      <sz val="8"/>
      <color indexed="12"/>
      <name val="Arial"/>
      <family val="0"/>
    </font>
    <font>
      <b/>
      <u val="single"/>
      <sz val="8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/>
    </border>
    <border>
      <left/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2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164" fontId="3" fillId="0" borderId="18" xfId="0" applyNumberFormat="1" applyFont="1" applyBorder="1" applyAlignment="1" applyProtection="1">
      <alignment horizontal="righ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0" fontId="3" fillId="0" borderId="24" xfId="0" applyFont="1" applyBorder="1" applyAlignment="1" applyProtection="1">
      <alignment horizontal="left" vertical="center"/>
      <protection/>
    </xf>
    <xf numFmtId="164" fontId="3" fillId="0" borderId="25" xfId="0" applyNumberFormat="1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164" fontId="3" fillId="0" borderId="26" xfId="0" applyNumberFormat="1" applyFont="1" applyBorder="1" applyAlignment="1" applyProtection="1">
      <alignment horizontal="right" vertical="center"/>
      <protection/>
    </xf>
    <xf numFmtId="49" fontId="3" fillId="0" borderId="23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6" fontId="7" fillId="0" borderId="24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left" vertical="center"/>
      <protection/>
    </xf>
    <xf numFmtId="166" fontId="0" fillId="0" borderId="24" xfId="0" applyNumberFormat="1" applyFont="1" applyBorder="1" applyAlignment="1" applyProtection="1">
      <alignment horizontal="right" vertical="center"/>
      <protection/>
    </xf>
    <xf numFmtId="165" fontId="0" fillId="0" borderId="25" xfId="0" applyNumberFormat="1" applyFont="1" applyBorder="1" applyAlignment="1" applyProtection="1">
      <alignment horizontal="right" vertical="center"/>
      <protection/>
    </xf>
    <xf numFmtId="0" fontId="10" fillId="0" borderId="25" xfId="0" applyFont="1" applyBorder="1" applyAlignment="1" applyProtection="1">
      <alignment horizontal="right" vertical="center"/>
      <protection/>
    </xf>
    <xf numFmtId="0" fontId="10" fillId="0" borderId="26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4" xfId="0" applyNumberFormat="1" applyFont="1" applyBorder="1" applyAlignment="1" applyProtection="1">
      <alignment horizontal="right" vertical="center"/>
      <protection/>
    </xf>
    <xf numFmtId="0" fontId="9" fillId="0" borderId="24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4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167" fontId="12" fillId="0" borderId="32" xfId="0" applyNumberFormat="1" applyFont="1" applyBorder="1" applyAlignment="1" applyProtection="1">
      <alignment horizontal="righ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7" xfId="0" applyFont="1" applyBorder="1" applyAlignment="1" applyProtection="1">
      <alignment horizontal="left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166" fontId="3" fillId="0" borderId="24" xfId="0" applyNumberFormat="1" applyFont="1" applyBorder="1" applyAlignment="1" applyProtection="1">
      <alignment horizontal="righ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167" fontId="12" fillId="0" borderId="52" xfId="0" applyNumberFormat="1" applyFont="1" applyBorder="1" applyAlignment="1" applyProtection="1">
      <alignment horizontal="righ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7" xfId="0" applyFont="1" applyBorder="1" applyAlignment="1" applyProtection="1">
      <alignment horizontal="left" vertical="center"/>
      <protection/>
    </xf>
    <xf numFmtId="165" fontId="3" fillId="0" borderId="24" xfId="0" applyNumberFormat="1" applyFont="1" applyBorder="1" applyAlignment="1" applyProtection="1">
      <alignment horizontal="right" vertical="center"/>
      <protection/>
    </xf>
    <xf numFmtId="167" fontId="12" fillId="0" borderId="44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3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4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8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8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center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18" fillId="0" borderId="0" xfId="0" applyNumberFormat="1" applyFont="1" applyAlignment="1" applyProtection="1">
      <alignment horizontal="right" vertical="center"/>
      <protection/>
    </xf>
    <xf numFmtId="168" fontId="18" fillId="0" borderId="0" xfId="0" applyNumberFormat="1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36" xfId="0" applyFont="1" applyFill="1" applyBorder="1" applyAlignment="1" applyProtection="1">
      <alignment horizontal="center" vertical="center" wrapText="1"/>
      <protection/>
    </xf>
    <xf numFmtId="0" fontId="3" fillId="34" borderId="3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left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41" xfId="0" applyNumberFormat="1" applyFont="1" applyFill="1" applyBorder="1" applyAlignment="1" applyProtection="1">
      <alignment horizontal="center" vertical="center"/>
      <protection/>
    </xf>
    <xf numFmtId="164" fontId="3" fillId="34" borderId="41" xfId="0" applyNumberFormat="1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left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 horizontal="center" vertical="center"/>
      <protection/>
    </xf>
    <xf numFmtId="166" fontId="16" fillId="0" borderId="11" xfId="0" applyNumberFormat="1" applyFont="1" applyBorder="1" applyAlignment="1" applyProtection="1">
      <alignment horizontal="right" vertical="center"/>
      <protection/>
    </xf>
    <xf numFmtId="168" fontId="16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 wrapText="1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70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center" vertical="center"/>
      <protection/>
    </xf>
    <xf numFmtId="49" fontId="21" fillId="0" borderId="0" xfId="0" applyNumberFormat="1" applyFont="1" applyAlignment="1" applyProtection="1">
      <alignment horizontal="left" vertical="top"/>
      <protection/>
    </xf>
    <xf numFmtId="0" fontId="21" fillId="0" borderId="0" xfId="0" applyFont="1" applyAlignment="1" applyProtection="1">
      <alignment horizontal="left" vertical="center" wrapText="1"/>
      <protection/>
    </xf>
    <xf numFmtId="168" fontId="21" fillId="0" borderId="0" xfId="0" applyNumberFormat="1" applyFont="1" applyAlignment="1" applyProtection="1">
      <alignment horizontal="right" vertical="center"/>
      <protection/>
    </xf>
    <xf numFmtId="166" fontId="21" fillId="0" borderId="0" xfId="0" applyNumberFormat="1" applyFont="1" applyAlignment="1" applyProtection="1">
      <alignment horizontal="right" vertical="center"/>
      <protection/>
    </xf>
    <xf numFmtId="169" fontId="21" fillId="0" borderId="0" xfId="0" applyNumberFormat="1" applyFont="1" applyAlignment="1" applyProtection="1">
      <alignment horizontal="right" vertical="center"/>
      <protection/>
    </xf>
    <xf numFmtId="170" fontId="21" fillId="0" borderId="0" xfId="0" applyNumberFormat="1" applyFont="1" applyAlignment="1" applyProtection="1">
      <alignment horizontal="right" vertical="center"/>
      <protection/>
    </xf>
    <xf numFmtId="165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 vertical="top"/>
      <protection/>
    </xf>
    <xf numFmtId="0" fontId="0" fillId="0" borderId="63" xfId="0" applyFont="1" applyBorder="1" applyAlignment="1" applyProtection="1">
      <alignment horizontal="left"/>
      <protection/>
    </xf>
    <xf numFmtId="0" fontId="0" fillId="0" borderId="64" xfId="0" applyFont="1" applyBorder="1" applyAlignment="1" applyProtection="1">
      <alignment horizontal="left"/>
      <protection/>
    </xf>
    <xf numFmtId="0" fontId="1" fillId="0" borderId="64" xfId="0" applyFont="1" applyBorder="1" applyAlignment="1" applyProtection="1">
      <alignment horizontal="left"/>
      <protection/>
    </xf>
    <xf numFmtId="0" fontId="0" fillId="0" borderId="65" xfId="0" applyFont="1" applyBorder="1" applyAlignment="1" applyProtection="1">
      <alignment horizontal="left"/>
      <protection/>
    </xf>
    <xf numFmtId="0" fontId="22" fillId="0" borderId="0" xfId="0" applyFont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left" vertical="center"/>
      <protection/>
    </xf>
    <xf numFmtId="166" fontId="22" fillId="0" borderId="0" xfId="0" applyNumberFormat="1" applyFont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 wrapText="1"/>
      <protection/>
    </xf>
    <xf numFmtId="164" fontId="3" fillId="0" borderId="18" xfId="0" applyNumberFormat="1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top" wrapText="1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3" fillId="0" borderId="22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top" wrapText="1"/>
      <protection/>
    </xf>
    <xf numFmtId="164" fontId="3" fillId="0" borderId="28" xfId="0" applyNumberFormat="1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showGridLines="0" zoomScalePageLayoutView="0" workbookViewId="0" topLeftCell="A43">
      <selection activeCell="O4" sqref="O4"/>
    </sheetView>
  </sheetViews>
  <sheetFormatPr defaultColWidth="9.140625" defaultRowHeight="12.75" customHeight="1"/>
  <cols>
    <col min="1" max="1" width="2.421875" style="2" customWidth="1"/>
    <col min="2" max="2" width="1.8515625" style="2" customWidth="1"/>
    <col min="3" max="3" width="2.7109375" style="2" customWidth="1"/>
    <col min="4" max="4" width="6.8515625" style="2" customWidth="1"/>
    <col min="5" max="5" width="13.57421875" style="2" customWidth="1"/>
    <col min="6" max="6" width="0.5625" style="2" customWidth="1"/>
    <col min="7" max="7" width="2.57421875" style="2" customWidth="1"/>
    <col min="8" max="8" width="2.7109375" style="2" customWidth="1"/>
    <col min="9" max="9" width="9.7109375" style="2" customWidth="1"/>
    <col min="10" max="10" width="13.57421875" style="2" customWidth="1"/>
    <col min="11" max="11" width="0.71875" style="2" customWidth="1"/>
    <col min="12" max="12" width="2.421875" style="2" customWidth="1"/>
    <col min="13" max="13" width="2.8515625" style="2" customWidth="1"/>
    <col min="14" max="14" width="2.00390625" style="2" customWidth="1"/>
    <col min="15" max="15" width="12.7109375" style="2" customWidth="1"/>
    <col min="16" max="16" width="2.8515625" style="2" customWidth="1"/>
    <col min="17" max="17" width="2.00390625" style="2" customWidth="1"/>
    <col min="18" max="18" width="13.57421875" style="2" customWidth="1"/>
    <col min="19" max="19" width="0.5625" style="2" customWidth="1"/>
    <col min="20" max="16384" width="9.140625" style="2" customWidth="1"/>
  </cols>
  <sheetData>
    <row r="1" spans="1:19" ht="12" customHeight="1" hidden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</row>
    <row r="2" spans="1:19" s="184" customFormat="1" ht="12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</row>
    <row r="3" spans="1:19" s="184" customFormat="1" ht="12" customHeight="1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 t="s">
        <v>286</v>
      </c>
      <c r="P3" s="183"/>
      <c r="Q3" s="183"/>
      <c r="R3" s="183"/>
      <c r="S3" s="183"/>
    </row>
    <row r="4" spans="1:19" s="184" customFormat="1" ht="17.25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ht="23.25" customHeight="1">
      <c r="A5" s="185"/>
      <c r="B5" s="186"/>
      <c r="C5" s="186"/>
      <c r="D5" s="186"/>
      <c r="E5" s="186"/>
      <c r="F5" s="186"/>
      <c r="G5" s="187" t="s">
        <v>0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8"/>
    </row>
    <row r="6" spans="1:19" ht="12" customHeight="1" hidden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</row>
    <row r="7" spans="1:19" ht="8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1"/>
    </row>
    <row r="8" spans="1:19" ht="24" customHeight="1">
      <c r="A8" s="12"/>
      <c r="B8" s="13" t="s">
        <v>1</v>
      </c>
      <c r="C8" s="13"/>
      <c r="D8" s="13"/>
      <c r="E8" s="192" t="s">
        <v>2</v>
      </c>
      <c r="F8" s="193"/>
      <c r="G8" s="193"/>
      <c r="H8" s="193"/>
      <c r="I8" s="193"/>
      <c r="J8" s="194"/>
      <c r="K8" s="13"/>
      <c r="L8" s="13"/>
      <c r="M8" s="13"/>
      <c r="N8" s="13"/>
      <c r="O8" s="13" t="s">
        <v>3</v>
      </c>
      <c r="P8" s="14" t="s">
        <v>4</v>
      </c>
      <c r="Q8" s="15"/>
      <c r="R8" s="16"/>
      <c r="S8" s="17"/>
    </row>
    <row r="9" spans="1:19" ht="17.25" customHeight="1" hidden="1">
      <c r="A9" s="12"/>
      <c r="B9" s="13" t="s">
        <v>5</v>
      </c>
      <c r="C9" s="13"/>
      <c r="D9" s="13"/>
      <c r="E9" s="18" t="s">
        <v>6</v>
      </c>
      <c r="F9" s="13"/>
      <c r="G9" s="13"/>
      <c r="H9" s="13"/>
      <c r="I9" s="13"/>
      <c r="J9" s="19"/>
      <c r="K9" s="13"/>
      <c r="L9" s="13"/>
      <c r="M9" s="13"/>
      <c r="N9" s="13"/>
      <c r="O9" s="13"/>
      <c r="P9" s="20"/>
      <c r="Q9" s="21"/>
      <c r="R9" s="19"/>
      <c r="S9" s="17"/>
    </row>
    <row r="10" spans="1:19" ht="24" customHeight="1">
      <c r="A10" s="12"/>
      <c r="B10" s="13" t="s">
        <v>7</v>
      </c>
      <c r="C10" s="13"/>
      <c r="D10" s="13"/>
      <c r="E10" s="195" t="s">
        <v>4</v>
      </c>
      <c r="F10" s="196"/>
      <c r="G10" s="196"/>
      <c r="H10" s="196"/>
      <c r="I10" s="196"/>
      <c r="J10" s="197"/>
      <c r="K10" s="13"/>
      <c r="L10" s="13"/>
      <c r="M10" s="13"/>
      <c r="N10" s="13"/>
      <c r="O10" s="13" t="s">
        <v>8</v>
      </c>
      <c r="P10" s="23"/>
      <c r="Q10" s="21"/>
      <c r="R10" s="19"/>
      <c r="S10" s="17"/>
    </row>
    <row r="11" spans="1:19" ht="17.25" customHeight="1" hidden="1">
      <c r="A11" s="12"/>
      <c r="B11" s="13" t="s">
        <v>9</v>
      </c>
      <c r="C11" s="13"/>
      <c r="D11" s="13"/>
      <c r="E11" s="22" t="s">
        <v>4</v>
      </c>
      <c r="F11" s="13"/>
      <c r="G11" s="13"/>
      <c r="H11" s="13"/>
      <c r="I11" s="13"/>
      <c r="J11" s="19"/>
      <c r="K11" s="13"/>
      <c r="L11" s="13"/>
      <c r="M11" s="13"/>
      <c r="N11" s="13"/>
      <c r="O11" s="13"/>
      <c r="P11" s="20"/>
      <c r="Q11" s="21"/>
      <c r="R11" s="19"/>
      <c r="S11" s="17"/>
    </row>
    <row r="12" spans="1:19" ht="24" customHeight="1">
      <c r="A12" s="12"/>
      <c r="B12" s="13" t="s">
        <v>10</v>
      </c>
      <c r="C12" s="13"/>
      <c r="D12" s="13"/>
      <c r="E12" s="198" t="s">
        <v>4</v>
      </c>
      <c r="F12" s="199"/>
      <c r="G12" s="199"/>
      <c r="H12" s="199"/>
      <c r="I12" s="199"/>
      <c r="J12" s="200"/>
      <c r="K12" s="13"/>
      <c r="L12" s="13"/>
      <c r="M12" s="13"/>
      <c r="N12" s="13"/>
      <c r="O12" s="13" t="s">
        <v>11</v>
      </c>
      <c r="P12" s="201"/>
      <c r="Q12" s="199"/>
      <c r="R12" s="200"/>
      <c r="S12" s="17"/>
    </row>
    <row r="13" spans="1:19" ht="17.25" customHeight="1" hidden="1">
      <c r="A13" s="12"/>
      <c r="B13" s="13" t="s">
        <v>12</v>
      </c>
      <c r="C13" s="13"/>
      <c r="D13" s="13"/>
      <c r="E13" s="24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1"/>
      <c r="Q13" s="21"/>
      <c r="R13" s="13"/>
      <c r="S13" s="17"/>
    </row>
    <row r="14" spans="1:19" ht="17.25" customHeight="1" hidden="1">
      <c r="A14" s="12"/>
      <c r="B14" s="13" t="s">
        <v>13</v>
      </c>
      <c r="C14" s="13"/>
      <c r="D14" s="13"/>
      <c r="E14" s="24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1"/>
      <c r="Q14" s="21"/>
      <c r="R14" s="13"/>
      <c r="S14" s="17"/>
    </row>
    <row r="15" spans="1:19" ht="17.25" customHeight="1" hidden="1">
      <c r="A15" s="12"/>
      <c r="B15" s="13" t="s">
        <v>14</v>
      </c>
      <c r="C15" s="13"/>
      <c r="D15" s="13"/>
      <c r="E15" s="24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1"/>
      <c r="Q15" s="21"/>
      <c r="R15" s="13"/>
      <c r="S15" s="17"/>
    </row>
    <row r="16" spans="1:19" ht="17.25" customHeight="1" hidden="1">
      <c r="A16" s="12"/>
      <c r="B16" s="13"/>
      <c r="C16" s="13"/>
      <c r="D16" s="13"/>
      <c r="E16" s="24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1"/>
      <c r="Q16" s="21"/>
      <c r="R16" s="13"/>
      <c r="S16" s="17"/>
    </row>
    <row r="17" spans="1:19" ht="17.25" customHeight="1" hidden="1">
      <c r="A17" s="12"/>
      <c r="B17" s="13"/>
      <c r="C17" s="13"/>
      <c r="D17" s="13"/>
      <c r="E17" s="24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1"/>
      <c r="Q17" s="21"/>
      <c r="R17" s="13"/>
      <c r="S17" s="17"/>
    </row>
    <row r="18" spans="1:19" ht="17.25" customHeight="1" hidden="1">
      <c r="A18" s="12"/>
      <c r="B18" s="13"/>
      <c r="C18" s="13"/>
      <c r="D18" s="13"/>
      <c r="E18" s="24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1"/>
      <c r="Q18" s="21"/>
      <c r="R18" s="13"/>
      <c r="S18" s="17"/>
    </row>
    <row r="19" spans="1:19" ht="17.25" customHeight="1" hidden="1">
      <c r="A19" s="12"/>
      <c r="B19" s="13"/>
      <c r="C19" s="13"/>
      <c r="D19" s="13"/>
      <c r="E19" s="24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1"/>
      <c r="Q19" s="21"/>
      <c r="R19" s="13"/>
      <c r="S19" s="17"/>
    </row>
    <row r="20" spans="1:19" ht="17.25" customHeight="1" hidden="1">
      <c r="A20" s="12"/>
      <c r="B20" s="13"/>
      <c r="C20" s="13"/>
      <c r="D20" s="13"/>
      <c r="E20" s="24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1"/>
      <c r="Q20" s="21"/>
      <c r="R20" s="13"/>
      <c r="S20" s="17"/>
    </row>
    <row r="21" spans="1:19" ht="17.25" customHeight="1" hidden="1">
      <c r="A21" s="12"/>
      <c r="B21" s="13"/>
      <c r="C21" s="13"/>
      <c r="D21" s="13"/>
      <c r="E21" s="24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1"/>
      <c r="Q21" s="21"/>
      <c r="R21" s="13"/>
      <c r="S21" s="17"/>
    </row>
    <row r="22" spans="1:19" ht="17.25" customHeight="1" hidden="1">
      <c r="A22" s="12"/>
      <c r="B22" s="13"/>
      <c r="C22" s="13"/>
      <c r="D22" s="13"/>
      <c r="E22" s="24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1"/>
      <c r="Q22" s="21"/>
      <c r="R22" s="13"/>
      <c r="S22" s="17"/>
    </row>
    <row r="23" spans="1:19" ht="17.25" customHeight="1" hidden="1">
      <c r="A23" s="12"/>
      <c r="B23" s="13"/>
      <c r="C23" s="13"/>
      <c r="D23" s="13"/>
      <c r="E23" s="24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1"/>
      <c r="Q23" s="21"/>
      <c r="R23" s="13"/>
      <c r="S23" s="17"/>
    </row>
    <row r="24" spans="1:19" ht="17.25" customHeight="1" hidden="1">
      <c r="A24" s="12"/>
      <c r="B24" s="13"/>
      <c r="C24" s="13"/>
      <c r="D24" s="13"/>
      <c r="E24" s="24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1"/>
      <c r="Q24" s="21"/>
      <c r="R24" s="13"/>
      <c r="S24" s="17"/>
    </row>
    <row r="25" spans="1:19" ht="17.25" customHeight="1" hidden="1">
      <c r="A25" s="12"/>
      <c r="B25" s="13"/>
      <c r="C25" s="13"/>
      <c r="D25" s="13"/>
      <c r="E25" s="24" t="s">
        <v>4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21"/>
      <c r="Q25" s="21"/>
      <c r="R25" s="13"/>
      <c r="S25" s="17"/>
    </row>
    <row r="26" spans="1:19" ht="17.25" customHeight="1" hidden="1">
      <c r="A26" s="12"/>
      <c r="B26" s="13"/>
      <c r="C26" s="13"/>
      <c r="D26" s="13"/>
      <c r="E26" s="24" t="s">
        <v>4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21"/>
      <c r="Q26" s="21"/>
      <c r="R26" s="13"/>
      <c r="S26" s="17"/>
    </row>
    <row r="27" spans="1:19" ht="17.25" customHeight="1" hidden="1">
      <c r="A27" s="12"/>
      <c r="B27" s="13"/>
      <c r="C27" s="13"/>
      <c r="D27" s="13"/>
      <c r="E27" s="25" t="s">
        <v>4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21"/>
      <c r="Q27" s="21"/>
      <c r="R27" s="13"/>
      <c r="S27" s="17"/>
    </row>
    <row r="28" spans="1:19" ht="17.25" customHeight="1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 t="s">
        <v>15</v>
      </c>
      <c r="P28" s="13" t="s">
        <v>16</v>
      </c>
      <c r="Q28" s="13"/>
      <c r="R28" s="13"/>
      <c r="S28" s="17"/>
    </row>
    <row r="29" spans="1:19" ht="17.25" customHeight="1">
      <c r="A29" s="12"/>
      <c r="B29" s="13" t="s">
        <v>17</v>
      </c>
      <c r="C29" s="13"/>
      <c r="D29" s="13"/>
      <c r="E29" s="14" t="s">
        <v>4</v>
      </c>
      <c r="F29" s="26"/>
      <c r="G29" s="26"/>
      <c r="H29" s="26"/>
      <c r="I29" s="26"/>
      <c r="J29" s="16"/>
      <c r="K29" s="13"/>
      <c r="L29" s="13"/>
      <c r="M29" s="13"/>
      <c r="N29" s="13"/>
      <c r="O29" s="27"/>
      <c r="P29" s="28"/>
      <c r="Q29" s="29"/>
      <c r="R29" s="30"/>
      <c r="S29" s="17"/>
    </row>
    <row r="30" spans="1:19" ht="17.25" customHeight="1">
      <c r="A30" s="12"/>
      <c r="B30" s="13" t="s">
        <v>18</v>
      </c>
      <c r="C30" s="13"/>
      <c r="D30" s="13"/>
      <c r="E30" s="23"/>
      <c r="F30" s="13"/>
      <c r="G30" s="13"/>
      <c r="H30" s="13"/>
      <c r="I30" s="13"/>
      <c r="J30" s="19"/>
      <c r="K30" s="13"/>
      <c r="L30" s="13"/>
      <c r="M30" s="13"/>
      <c r="N30" s="13"/>
      <c r="O30" s="27"/>
      <c r="P30" s="28"/>
      <c r="Q30" s="29"/>
      <c r="R30" s="30"/>
      <c r="S30" s="17"/>
    </row>
    <row r="31" spans="1:19" ht="17.25" customHeight="1">
      <c r="A31" s="12"/>
      <c r="B31" s="13" t="s">
        <v>19</v>
      </c>
      <c r="C31" s="13"/>
      <c r="D31" s="13"/>
      <c r="E31" s="23" t="s">
        <v>4</v>
      </c>
      <c r="F31" s="13"/>
      <c r="G31" s="13"/>
      <c r="H31" s="13"/>
      <c r="I31" s="13"/>
      <c r="J31" s="19"/>
      <c r="K31" s="13"/>
      <c r="L31" s="13"/>
      <c r="M31" s="13"/>
      <c r="N31" s="13"/>
      <c r="O31" s="27"/>
      <c r="P31" s="28"/>
      <c r="Q31" s="29"/>
      <c r="R31" s="30"/>
      <c r="S31" s="17"/>
    </row>
    <row r="32" spans="1:19" ht="17.25" customHeight="1">
      <c r="A32" s="12"/>
      <c r="B32" s="13"/>
      <c r="C32" s="13"/>
      <c r="D32" s="13"/>
      <c r="E32" s="31"/>
      <c r="F32" s="32"/>
      <c r="G32" s="32"/>
      <c r="H32" s="32"/>
      <c r="I32" s="32"/>
      <c r="J32" s="33"/>
      <c r="K32" s="13"/>
      <c r="L32" s="13"/>
      <c r="M32" s="13"/>
      <c r="N32" s="13"/>
      <c r="O32" s="21"/>
      <c r="P32" s="21"/>
      <c r="Q32" s="21"/>
      <c r="R32" s="13"/>
      <c r="S32" s="17"/>
    </row>
    <row r="33" spans="1:19" ht="17.25" customHeight="1">
      <c r="A33" s="12"/>
      <c r="B33" s="13"/>
      <c r="C33" s="13"/>
      <c r="D33" s="13"/>
      <c r="E33" s="34" t="s">
        <v>20</v>
      </c>
      <c r="F33" s="13"/>
      <c r="G33" s="13" t="s">
        <v>21</v>
      </c>
      <c r="H33" s="13"/>
      <c r="I33" s="13"/>
      <c r="J33" s="13"/>
      <c r="K33" s="13"/>
      <c r="L33" s="13"/>
      <c r="M33" s="13"/>
      <c r="N33" s="13"/>
      <c r="O33" s="34" t="s">
        <v>22</v>
      </c>
      <c r="P33" s="21"/>
      <c r="Q33" s="21"/>
      <c r="R33" s="35"/>
      <c r="S33" s="17"/>
    </row>
    <row r="34" spans="1:19" ht="17.25" customHeight="1">
      <c r="A34" s="12"/>
      <c r="B34" s="13"/>
      <c r="C34" s="13"/>
      <c r="D34" s="13"/>
      <c r="E34" s="27"/>
      <c r="F34" s="13"/>
      <c r="G34" s="28" t="s">
        <v>23</v>
      </c>
      <c r="H34" s="36"/>
      <c r="I34" s="37"/>
      <c r="J34" s="13"/>
      <c r="K34" s="13"/>
      <c r="L34" s="13"/>
      <c r="M34" s="13"/>
      <c r="N34" s="13"/>
      <c r="O34" s="38" t="s">
        <v>24</v>
      </c>
      <c r="P34" s="21"/>
      <c r="Q34" s="21"/>
      <c r="R34" s="39"/>
      <c r="S34" s="17"/>
    </row>
    <row r="35" spans="1:19" ht="8.25" customHeight="1">
      <c r="A35" s="40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2"/>
    </row>
    <row r="36" spans="1:19" ht="20.25" customHeight="1">
      <c r="A36" s="43"/>
      <c r="B36" s="44"/>
      <c r="C36" s="44"/>
      <c r="D36" s="44"/>
      <c r="E36" s="45" t="s">
        <v>25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6"/>
    </row>
    <row r="37" spans="1:19" ht="20.25" customHeight="1">
      <c r="A37" s="47" t="s">
        <v>26</v>
      </c>
      <c r="B37" s="48"/>
      <c r="C37" s="48"/>
      <c r="D37" s="49"/>
      <c r="E37" s="50" t="s">
        <v>27</v>
      </c>
      <c r="F37" s="49"/>
      <c r="G37" s="50" t="s">
        <v>28</v>
      </c>
      <c r="H37" s="48"/>
      <c r="I37" s="49"/>
      <c r="J37" s="50" t="s">
        <v>29</v>
      </c>
      <c r="K37" s="48"/>
      <c r="L37" s="50" t="s">
        <v>30</v>
      </c>
      <c r="M37" s="48"/>
      <c r="N37" s="48"/>
      <c r="O37" s="49"/>
      <c r="P37" s="50" t="s">
        <v>31</v>
      </c>
      <c r="Q37" s="48"/>
      <c r="R37" s="48"/>
      <c r="S37" s="51"/>
    </row>
    <row r="38" spans="1:19" ht="20.25" customHeight="1">
      <c r="A38" s="52"/>
      <c r="B38" s="53"/>
      <c r="C38" s="53"/>
      <c r="D38" s="54">
        <v>0</v>
      </c>
      <c r="E38" s="55">
        <f>IF(D38=0,0,R50/D38)</f>
        <v>0</v>
      </c>
      <c r="F38" s="56"/>
      <c r="G38" s="57"/>
      <c r="H38" s="53"/>
      <c r="I38" s="54">
        <v>0</v>
      </c>
      <c r="J38" s="55">
        <f>IF(I38=0,0,R50/I38)</f>
        <v>0</v>
      </c>
      <c r="K38" s="58"/>
      <c r="L38" s="57"/>
      <c r="M38" s="53"/>
      <c r="N38" s="53"/>
      <c r="O38" s="54">
        <v>0</v>
      </c>
      <c r="P38" s="57"/>
      <c r="Q38" s="53"/>
      <c r="R38" s="59">
        <f>IF(O38=0,0,R50/O38)</f>
        <v>0</v>
      </c>
      <c r="S38" s="60"/>
    </row>
    <row r="39" spans="1:19" ht="20.25" customHeight="1">
      <c r="A39" s="43"/>
      <c r="B39" s="44"/>
      <c r="C39" s="44"/>
      <c r="D39" s="44"/>
      <c r="E39" s="45" t="s">
        <v>32</v>
      </c>
      <c r="F39" s="44"/>
      <c r="G39" s="44"/>
      <c r="H39" s="44"/>
      <c r="I39" s="44"/>
      <c r="J39" s="61" t="s">
        <v>33</v>
      </c>
      <c r="K39" s="44"/>
      <c r="L39" s="44"/>
      <c r="M39" s="44"/>
      <c r="N39" s="44"/>
      <c r="O39" s="44"/>
      <c r="P39" s="44"/>
      <c r="Q39" s="44"/>
      <c r="R39" s="44"/>
      <c r="S39" s="46"/>
    </row>
    <row r="40" spans="1:19" ht="20.25" customHeight="1">
      <c r="A40" s="62" t="s">
        <v>34</v>
      </c>
      <c r="B40" s="63"/>
      <c r="C40" s="64" t="s">
        <v>35</v>
      </c>
      <c r="D40" s="65"/>
      <c r="E40" s="65"/>
      <c r="F40" s="66"/>
      <c r="G40" s="62" t="s">
        <v>36</v>
      </c>
      <c r="H40" s="67"/>
      <c r="I40" s="64" t="s">
        <v>37</v>
      </c>
      <c r="J40" s="65"/>
      <c r="K40" s="65"/>
      <c r="L40" s="62" t="s">
        <v>38</v>
      </c>
      <c r="M40" s="67"/>
      <c r="N40" s="64" t="s">
        <v>39</v>
      </c>
      <c r="O40" s="65"/>
      <c r="P40" s="65"/>
      <c r="Q40" s="65"/>
      <c r="R40" s="65"/>
      <c r="S40" s="66"/>
    </row>
    <row r="41" spans="1:19" ht="20.25" customHeight="1">
      <c r="A41" s="68">
        <v>1</v>
      </c>
      <c r="B41" s="69" t="s">
        <v>40</v>
      </c>
      <c r="C41" s="16"/>
      <c r="D41" s="70" t="s">
        <v>41</v>
      </c>
      <c r="E41" s="71">
        <f>SUMIF(Rozpocet!O5:O75,8,Rozpocet!I5:I75)</f>
        <v>0</v>
      </c>
      <c r="F41" s="72"/>
      <c r="G41" s="68">
        <v>8</v>
      </c>
      <c r="H41" s="73" t="s">
        <v>42</v>
      </c>
      <c r="I41" s="30"/>
      <c r="J41" s="74">
        <v>0</v>
      </c>
      <c r="K41" s="75"/>
      <c r="L41" s="68">
        <v>13</v>
      </c>
      <c r="M41" s="28" t="s">
        <v>43</v>
      </c>
      <c r="N41" s="36"/>
      <c r="O41" s="36"/>
      <c r="P41" s="76">
        <f>M52</f>
        <v>21</v>
      </c>
      <c r="Q41" s="77" t="s">
        <v>44</v>
      </c>
      <c r="R41" s="71">
        <v>0</v>
      </c>
      <c r="S41" s="72"/>
    </row>
    <row r="42" spans="1:19" ht="20.25" customHeight="1">
      <c r="A42" s="68">
        <v>2</v>
      </c>
      <c r="B42" s="78"/>
      <c r="C42" s="33"/>
      <c r="D42" s="70" t="s">
        <v>45</v>
      </c>
      <c r="E42" s="71">
        <f>SUMIF(Rozpocet!O10:O75,4,Rozpocet!I10:I75)</f>
        <v>0</v>
      </c>
      <c r="F42" s="72"/>
      <c r="G42" s="68">
        <v>9</v>
      </c>
      <c r="H42" s="13" t="s">
        <v>46</v>
      </c>
      <c r="I42" s="70"/>
      <c r="J42" s="74">
        <v>0</v>
      </c>
      <c r="K42" s="75"/>
      <c r="L42" s="68">
        <v>14</v>
      </c>
      <c r="M42" s="28" t="s">
        <v>47</v>
      </c>
      <c r="N42" s="36"/>
      <c r="O42" s="36"/>
      <c r="P42" s="76">
        <f>M52</f>
        <v>21</v>
      </c>
      <c r="Q42" s="77" t="s">
        <v>44</v>
      </c>
      <c r="R42" s="71">
        <v>0</v>
      </c>
      <c r="S42" s="72"/>
    </row>
    <row r="43" spans="1:19" ht="20.25" customHeight="1">
      <c r="A43" s="68">
        <v>3</v>
      </c>
      <c r="B43" s="69" t="s">
        <v>48</v>
      </c>
      <c r="C43" s="16"/>
      <c r="D43" s="70" t="s">
        <v>41</v>
      </c>
      <c r="E43" s="71">
        <f>SUMIF(Rozpocet!O11:O75,32,Rozpocet!I11:I75)</f>
        <v>0</v>
      </c>
      <c r="F43" s="72"/>
      <c r="G43" s="68">
        <v>10</v>
      </c>
      <c r="H43" s="73" t="s">
        <v>49</v>
      </c>
      <c r="I43" s="30"/>
      <c r="J43" s="74">
        <v>0</v>
      </c>
      <c r="K43" s="75"/>
      <c r="L43" s="68">
        <v>15</v>
      </c>
      <c r="M43" s="28" t="s">
        <v>50</v>
      </c>
      <c r="N43" s="36"/>
      <c r="O43" s="36"/>
      <c r="P43" s="76">
        <f>M52</f>
        <v>21</v>
      </c>
      <c r="Q43" s="77" t="s">
        <v>44</v>
      </c>
      <c r="R43" s="71">
        <v>0</v>
      </c>
      <c r="S43" s="72"/>
    </row>
    <row r="44" spans="1:19" ht="20.25" customHeight="1">
      <c r="A44" s="68">
        <v>4</v>
      </c>
      <c r="B44" s="78"/>
      <c r="C44" s="33"/>
      <c r="D44" s="70" t="s">
        <v>45</v>
      </c>
      <c r="E44" s="71">
        <f>SUMIF(Rozpocet!O12:O75,16,Rozpocet!I12:I75)+SUMIF(Rozpocet!O12:O75,128,Rozpocet!I12:I75)</f>
        <v>0</v>
      </c>
      <c r="F44" s="72"/>
      <c r="G44" s="68">
        <v>11</v>
      </c>
      <c r="H44" s="73"/>
      <c r="I44" s="30"/>
      <c r="J44" s="74">
        <v>0</v>
      </c>
      <c r="K44" s="75"/>
      <c r="L44" s="68">
        <v>16</v>
      </c>
      <c r="M44" s="28" t="s">
        <v>51</v>
      </c>
      <c r="N44" s="36"/>
      <c r="O44" s="36"/>
      <c r="P44" s="76">
        <f>M52</f>
        <v>21</v>
      </c>
      <c r="Q44" s="77" t="s">
        <v>44</v>
      </c>
      <c r="R44" s="71">
        <v>0</v>
      </c>
      <c r="S44" s="72"/>
    </row>
    <row r="45" spans="1:19" ht="20.25" customHeight="1">
      <c r="A45" s="68">
        <v>5</v>
      </c>
      <c r="B45" s="69" t="s">
        <v>52</v>
      </c>
      <c r="C45" s="16"/>
      <c r="D45" s="70" t="s">
        <v>41</v>
      </c>
      <c r="E45" s="71">
        <f>SUMIF(Rozpocet!O13:O75,256,Rozpocet!I13:I75)</f>
        <v>0</v>
      </c>
      <c r="F45" s="72"/>
      <c r="G45" s="79"/>
      <c r="H45" s="36"/>
      <c r="I45" s="30"/>
      <c r="J45" s="80"/>
      <c r="K45" s="75"/>
      <c r="L45" s="68">
        <v>17</v>
      </c>
      <c r="M45" s="28" t="s">
        <v>53</v>
      </c>
      <c r="N45" s="36"/>
      <c r="O45" s="36"/>
      <c r="P45" s="76">
        <f>M52</f>
        <v>21</v>
      </c>
      <c r="Q45" s="77" t="s">
        <v>44</v>
      </c>
      <c r="R45" s="71">
        <v>0</v>
      </c>
      <c r="S45" s="72"/>
    </row>
    <row r="46" spans="1:19" ht="20.25" customHeight="1">
      <c r="A46" s="68">
        <v>6</v>
      </c>
      <c r="B46" s="78"/>
      <c r="C46" s="33"/>
      <c r="D46" s="70" t="s">
        <v>45</v>
      </c>
      <c r="E46" s="71">
        <f>SUMIF(Rozpocet!O14:O75,64,Rozpocet!I14:I75)</f>
        <v>0</v>
      </c>
      <c r="F46" s="72"/>
      <c r="G46" s="79"/>
      <c r="H46" s="36"/>
      <c r="I46" s="30"/>
      <c r="J46" s="80"/>
      <c r="K46" s="75"/>
      <c r="L46" s="68">
        <v>18</v>
      </c>
      <c r="M46" s="73" t="s">
        <v>54</v>
      </c>
      <c r="N46" s="36"/>
      <c r="O46" s="36"/>
      <c r="P46" s="36"/>
      <c r="Q46" s="30"/>
      <c r="R46" s="71">
        <f>SUMIF(Rozpocet!O14:O75,1024,Rozpocet!I14:I75)</f>
        <v>0</v>
      </c>
      <c r="S46" s="72"/>
    </row>
    <row r="47" spans="1:19" ht="20.25" customHeight="1">
      <c r="A47" s="68">
        <v>7</v>
      </c>
      <c r="B47" s="81" t="s">
        <v>55</v>
      </c>
      <c r="C47" s="36"/>
      <c r="D47" s="30"/>
      <c r="E47" s="82">
        <f>SUM(E41:E46)</f>
        <v>0</v>
      </c>
      <c r="F47" s="46"/>
      <c r="G47" s="68">
        <v>12</v>
      </c>
      <c r="H47" s="81" t="s">
        <v>56</v>
      </c>
      <c r="I47" s="30"/>
      <c r="J47" s="83">
        <f>SUM(J41:J44)</f>
        <v>0</v>
      </c>
      <c r="K47" s="84"/>
      <c r="L47" s="68">
        <v>19</v>
      </c>
      <c r="M47" s="69" t="s">
        <v>57</v>
      </c>
      <c r="N47" s="26"/>
      <c r="O47" s="26"/>
      <c r="P47" s="26"/>
      <c r="Q47" s="85"/>
      <c r="R47" s="82">
        <f>SUM(R41:R46)</f>
        <v>0</v>
      </c>
      <c r="S47" s="46"/>
    </row>
    <row r="48" spans="1:19" ht="20.25" customHeight="1">
      <c r="A48" s="86">
        <v>20</v>
      </c>
      <c r="B48" s="87" t="s">
        <v>58</v>
      </c>
      <c r="C48" s="88"/>
      <c r="D48" s="89"/>
      <c r="E48" s="90">
        <f>SUMIF(Rozpocet!O14:O75,512,Rozpocet!I14:I75)</f>
        <v>0</v>
      </c>
      <c r="F48" s="42"/>
      <c r="G48" s="86">
        <v>21</v>
      </c>
      <c r="H48" s="87" t="s">
        <v>59</v>
      </c>
      <c r="I48" s="89"/>
      <c r="J48" s="91">
        <v>0</v>
      </c>
      <c r="K48" s="92">
        <f>M52</f>
        <v>21</v>
      </c>
      <c r="L48" s="86">
        <v>22</v>
      </c>
      <c r="M48" s="87" t="s">
        <v>60</v>
      </c>
      <c r="N48" s="88"/>
      <c r="O48" s="88"/>
      <c r="P48" s="88"/>
      <c r="Q48" s="89"/>
      <c r="R48" s="90">
        <f>SUMIF(Rozpocet!O14:O75,"&lt;4",Rozpocet!I14:I75)+SUMIF(Rozpocet!O14:O75,"&gt;1024",Rozpocet!I14:I75)</f>
        <v>0</v>
      </c>
      <c r="S48" s="42"/>
    </row>
    <row r="49" spans="1:19" ht="20.25" customHeight="1">
      <c r="A49" s="93" t="s">
        <v>18</v>
      </c>
      <c r="B49" s="10"/>
      <c r="C49" s="10"/>
      <c r="D49" s="10"/>
      <c r="E49" s="10"/>
      <c r="F49" s="94"/>
      <c r="G49" s="95"/>
      <c r="H49" s="10"/>
      <c r="I49" s="10"/>
      <c r="J49" s="10"/>
      <c r="K49" s="10"/>
      <c r="L49" s="62" t="s">
        <v>61</v>
      </c>
      <c r="M49" s="49"/>
      <c r="N49" s="64" t="s">
        <v>62</v>
      </c>
      <c r="O49" s="48"/>
      <c r="P49" s="48"/>
      <c r="Q49" s="48"/>
      <c r="R49" s="48"/>
      <c r="S49" s="51"/>
    </row>
    <row r="50" spans="1:19" ht="20.25" customHeight="1">
      <c r="A50" s="12"/>
      <c r="B50" s="13"/>
      <c r="C50" s="13"/>
      <c r="D50" s="13"/>
      <c r="E50" s="13"/>
      <c r="F50" s="19"/>
      <c r="G50" s="96"/>
      <c r="H50" s="13"/>
      <c r="I50" s="13"/>
      <c r="J50" s="13"/>
      <c r="K50" s="13"/>
      <c r="L50" s="68">
        <v>23</v>
      </c>
      <c r="M50" s="73" t="s">
        <v>63</v>
      </c>
      <c r="N50" s="36"/>
      <c r="O50" s="36"/>
      <c r="P50" s="36"/>
      <c r="Q50" s="72"/>
      <c r="R50" s="82">
        <f>ROUND(E47+J47+R47+E48+J48+R48,2)</f>
        <v>0</v>
      </c>
      <c r="S50" s="97">
        <f>E47+J47+R47+E48+J48+R48</f>
        <v>0</v>
      </c>
    </row>
    <row r="51" spans="1:19" ht="20.25" customHeight="1">
      <c r="A51" s="98" t="s">
        <v>64</v>
      </c>
      <c r="B51" s="32"/>
      <c r="C51" s="32"/>
      <c r="D51" s="32"/>
      <c r="E51" s="32"/>
      <c r="F51" s="33"/>
      <c r="G51" s="99" t="s">
        <v>65</v>
      </c>
      <c r="H51" s="32"/>
      <c r="I51" s="32"/>
      <c r="J51" s="32"/>
      <c r="K51" s="32"/>
      <c r="L51" s="68">
        <v>24</v>
      </c>
      <c r="M51" s="100">
        <v>15</v>
      </c>
      <c r="N51" s="33" t="s">
        <v>44</v>
      </c>
      <c r="O51" s="101">
        <f>R50-O52</f>
        <v>0</v>
      </c>
      <c r="P51" s="36" t="s">
        <v>66</v>
      </c>
      <c r="Q51" s="30"/>
      <c r="R51" s="102">
        <f>ROUNDUP(O51*M51/100,1)</f>
        <v>0</v>
      </c>
      <c r="S51" s="103">
        <f>O51*M51/100</f>
        <v>0</v>
      </c>
    </row>
    <row r="52" spans="1:19" ht="20.25" customHeight="1">
      <c r="A52" s="104" t="s">
        <v>17</v>
      </c>
      <c r="B52" s="26"/>
      <c r="C52" s="26"/>
      <c r="D52" s="26"/>
      <c r="E52" s="26"/>
      <c r="F52" s="16"/>
      <c r="G52" s="105"/>
      <c r="H52" s="26"/>
      <c r="I52" s="26"/>
      <c r="J52" s="26"/>
      <c r="K52" s="26"/>
      <c r="L52" s="68">
        <v>25</v>
      </c>
      <c r="M52" s="106">
        <v>21</v>
      </c>
      <c r="N52" s="30" t="s">
        <v>44</v>
      </c>
      <c r="O52" s="101">
        <f>ROUND(SUMIF(Rozpocet!N14:N75,M52,Rozpocet!I14:I75)+SUMIF(P41:P45,M52,R41:R45)+IF(K48=M52,J48,0),2)</f>
        <v>0</v>
      </c>
      <c r="P52" s="36" t="s">
        <v>66</v>
      </c>
      <c r="Q52" s="30"/>
      <c r="R52" s="71">
        <f>ROUNDUP(O52*M52/100,1)</f>
        <v>0</v>
      </c>
      <c r="S52" s="107">
        <f>O52*M52/100</f>
        <v>0</v>
      </c>
    </row>
    <row r="53" spans="1:19" ht="20.25" customHeight="1">
      <c r="A53" s="12"/>
      <c r="B53" s="13"/>
      <c r="C53" s="13"/>
      <c r="D53" s="13"/>
      <c r="E53" s="13"/>
      <c r="F53" s="19"/>
      <c r="G53" s="96"/>
      <c r="H53" s="13"/>
      <c r="I53" s="13"/>
      <c r="J53" s="13"/>
      <c r="K53" s="13"/>
      <c r="L53" s="86">
        <v>26</v>
      </c>
      <c r="M53" s="108" t="s">
        <v>67</v>
      </c>
      <c r="N53" s="88"/>
      <c r="O53" s="88"/>
      <c r="P53" s="88"/>
      <c r="Q53" s="109"/>
      <c r="R53" s="110">
        <f>R50+R51+R52</f>
        <v>0</v>
      </c>
      <c r="S53" s="111"/>
    </row>
    <row r="54" spans="1:19" ht="20.25" customHeight="1">
      <c r="A54" s="98" t="s">
        <v>64</v>
      </c>
      <c r="B54" s="32"/>
      <c r="C54" s="32"/>
      <c r="D54" s="32"/>
      <c r="E54" s="32"/>
      <c r="F54" s="33"/>
      <c r="G54" s="99" t="s">
        <v>65</v>
      </c>
      <c r="H54" s="32"/>
      <c r="I54" s="32"/>
      <c r="J54" s="32"/>
      <c r="K54" s="32"/>
      <c r="L54" s="62" t="s">
        <v>68</v>
      </c>
      <c r="M54" s="49"/>
      <c r="N54" s="64" t="s">
        <v>69</v>
      </c>
      <c r="O54" s="48"/>
      <c r="P54" s="48"/>
      <c r="Q54" s="48"/>
      <c r="R54" s="112"/>
      <c r="S54" s="51"/>
    </row>
    <row r="55" spans="1:19" ht="20.25" customHeight="1">
      <c r="A55" s="104" t="s">
        <v>19</v>
      </c>
      <c r="B55" s="26"/>
      <c r="C55" s="26"/>
      <c r="D55" s="26"/>
      <c r="E55" s="26"/>
      <c r="F55" s="16"/>
      <c r="G55" s="105"/>
      <c r="H55" s="26"/>
      <c r="I55" s="26"/>
      <c r="J55" s="26"/>
      <c r="K55" s="26"/>
      <c r="L55" s="68">
        <v>27</v>
      </c>
      <c r="M55" s="73" t="s">
        <v>70</v>
      </c>
      <c r="N55" s="36"/>
      <c r="O55" s="36"/>
      <c r="P55" s="36"/>
      <c r="Q55" s="30"/>
      <c r="R55" s="71">
        <v>0</v>
      </c>
      <c r="S55" s="72"/>
    </row>
    <row r="56" spans="1:19" ht="20.25" customHeight="1">
      <c r="A56" s="12"/>
      <c r="B56" s="13"/>
      <c r="C56" s="13"/>
      <c r="D56" s="13"/>
      <c r="E56" s="13"/>
      <c r="F56" s="19"/>
      <c r="G56" s="96"/>
      <c r="H56" s="13"/>
      <c r="I56" s="13"/>
      <c r="J56" s="13"/>
      <c r="K56" s="13"/>
      <c r="L56" s="68">
        <v>28</v>
      </c>
      <c r="M56" s="73" t="s">
        <v>71</v>
      </c>
      <c r="N56" s="36"/>
      <c r="O56" s="36"/>
      <c r="P56" s="36"/>
      <c r="Q56" s="30"/>
      <c r="R56" s="71">
        <v>0</v>
      </c>
      <c r="S56" s="72"/>
    </row>
    <row r="57" spans="1:19" ht="20.25" customHeight="1">
      <c r="A57" s="113" t="s">
        <v>64</v>
      </c>
      <c r="B57" s="41"/>
      <c r="C57" s="41"/>
      <c r="D57" s="41"/>
      <c r="E57" s="41"/>
      <c r="F57" s="114"/>
      <c r="G57" s="115" t="s">
        <v>65</v>
      </c>
      <c r="H57" s="41"/>
      <c r="I57" s="41"/>
      <c r="J57" s="41"/>
      <c r="K57" s="41"/>
      <c r="L57" s="86">
        <v>29</v>
      </c>
      <c r="M57" s="87" t="s">
        <v>72</v>
      </c>
      <c r="N57" s="88"/>
      <c r="O57" s="88"/>
      <c r="P57" s="88"/>
      <c r="Q57" s="89"/>
      <c r="R57" s="55">
        <v>0</v>
      </c>
      <c r="S57" s="116"/>
    </row>
  </sheetData>
  <sheetProtection/>
  <mergeCells count="4">
    <mergeCell ref="E8:J8"/>
    <mergeCell ref="E10:J10"/>
    <mergeCell ref="E12:J12"/>
    <mergeCell ref="P12:R12"/>
  </mergeCells>
  <printOptions verticalCentered="1"/>
  <pageMargins left="0.5905511975288391" right="0.5905511975288391" top="0.9055117964744568" bottom="0.9055117964744568" header="0" footer="0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showGridLines="0" zoomScalePageLayoutView="0" workbookViewId="0" topLeftCell="A1">
      <pane ySplit="13" topLeftCell="A20" activePane="bottomLeft" state="frozen"/>
      <selection pane="topLeft" activeCell="A1" sqref="A1"/>
      <selection pane="bottomLeft" activeCell="C14" sqref="C14"/>
    </sheetView>
  </sheetViews>
  <sheetFormatPr defaultColWidth="9.140625" defaultRowHeight="12.75" customHeight="1"/>
  <cols>
    <col min="1" max="1" width="11.7109375" style="2" customWidth="1"/>
    <col min="2" max="2" width="55.7109375" style="2" customWidth="1"/>
    <col min="3" max="3" width="13.57421875" style="2" customWidth="1"/>
    <col min="4" max="4" width="13.7109375" style="2" hidden="1" customWidth="1"/>
    <col min="5" max="5" width="13.8515625" style="2" hidden="1" customWidth="1"/>
    <col min="6" max="16384" width="9.140625" style="2" customWidth="1"/>
  </cols>
  <sheetData>
    <row r="1" spans="1:5" ht="18" customHeight="1">
      <c r="A1" s="117" t="s">
        <v>73</v>
      </c>
      <c r="B1" s="118"/>
      <c r="C1" s="118"/>
      <c r="D1" s="118"/>
      <c r="E1" s="118"/>
    </row>
    <row r="2" spans="1:5" ht="12" customHeight="1">
      <c r="A2" s="119" t="s">
        <v>74</v>
      </c>
      <c r="B2" s="120" t="str">
        <f>'Krycí list'!E8</f>
        <v>Oprava střešního pláště Budova OÚ Herink Do Višňovky 28</v>
      </c>
      <c r="C2" s="121"/>
      <c r="D2" s="121"/>
      <c r="E2" s="121"/>
    </row>
    <row r="3" spans="1:5" ht="12" customHeight="1">
      <c r="A3" s="119" t="s">
        <v>75</v>
      </c>
      <c r="B3" s="120" t="str">
        <f>'Krycí list'!E10</f>
        <v> </v>
      </c>
      <c r="C3" s="122"/>
      <c r="D3" s="120"/>
      <c r="E3" s="123"/>
    </row>
    <row r="4" spans="1:5" ht="12" customHeight="1">
      <c r="A4" s="119" t="s">
        <v>76</v>
      </c>
      <c r="B4" s="120" t="str">
        <f>'Krycí list'!E12</f>
        <v> </v>
      </c>
      <c r="C4" s="122"/>
      <c r="D4" s="120"/>
      <c r="E4" s="123"/>
    </row>
    <row r="5" spans="1:5" ht="12" customHeight="1">
      <c r="A5" s="120" t="s">
        <v>77</v>
      </c>
      <c r="B5" s="120" t="str">
        <f>'Krycí list'!P8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78</v>
      </c>
      <c r="B7" s="120" t="str">
        <f>'Krycí list'!E29</f>
        <v> </v>
      </c>
      <c r="C7" s="122"/>
      <c r="D7" s="120"/>
      <c r="E7" s="123"/>
    </row>
    <row r="8" spans="1:5" ht="12" customHeight="1">
      <c r="A8" s="120" t="s">
        <v>79</v>
      </c>
      <c r="B8" s="120" t="str">
        <f>'Krycí list'!E31</f>
        <v> </v>
      </c>
      <c r="C8" s="122"/>
      <c r="D8" s="120"/>
      <c r="E8" s="123"/>
    </row>
    <row r="9" spans="1:5" ht="12" customHeight="1">
      <c r="A9" s="120" t="s">
        <v>80</v>
      </c>
      <c r="B9" s="120" t="s">
        <v>24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4" t="s">
        <v>81</v>
      </c>
      <c r="B11" s="125" t="s">
        <v>82</v>
      </c>
      <c r="C11" s="126" t="s">
        <v>83</v>
      </c>
      <c r="D11" s="127" t="s">
        <v>84</v>
      </c>
      <c r="E11" s="126" t="s">
        <v>85</v>
      </c>
    </row>
    <row r="12" spans="1:5" ht="12" customHeight="1">
      <c r="A12" s="128">
        <v>1</v>
      </c>
      <c r="B12" s="129">
        <v>2</v>
      </c>
      <c r="C12" s="130">
        <v>3</v>
      </c>
      <c r="D12" s="131">
        <v>4</v>
      </c>
      <c r="E12" s="130">
        <v>5</v>
      </c>
    </row>
    <row r="13" spans="1:5" ht="3.75" customHeight="1">
      <c r="A13" s="132"/>
      <c r="B13" s="133"/>
      <c r="C13" s="133"/>
      <c r="D13" s="133"/>
      <c r="E13" s="134"/>
    </row>
    <row r="14" spans="1:5" s="135" customFormat="1" ht="12.75" customHeight="1">
      <c r="A14" s="189" t="str">
        <f>Rozpocet!D14</f>
        <v>HSV</v>
      </c>
      <c r="B14" s="190" t="str">
        <f>Rozpocet!E14</f>
        <v>Práce a dodávky HSV</v>
      </c>
      <c r="C14" s="191">
        <f>Rozpocet!I14</f>
        <v>0</v>
      </c>
      <c r="D14" s="139">
        <f>Rozpocet!K14</f>
        <v>0.638</v>
      </c>
      <c r="E14" s="139">
        <f>Rozpocet!M14</f>
        <v>0</v>
      </c>
    </row>
    <row r="15" spans="1:5" s="135" customFormat="1" ht="12.75" customHeight="1">
      <c r="A15" s="140" t="str">
        <f>Rozpocet!D15</f>
        <v>6</v>
      </c>
      <c r="B15" s="141" t="str">
        <f>Rozpocet!E15</f>
        <v>Úpravy povrchů, podlahy a osazování výplní</v>
      </c>
      <c r="C15" s="142">
        <f>Rozpocet!I15</f>
        <v>0</v>
      </c>
      <c r="D15" s="143">
        <f>Rozpocet!K15</f>
        <v>0.638</v>
      </c>
      <c r="E15" s="143">
        <f>Rozpocet!M15</f>
        <v>0</v>
      </c>
    </row>
    <row r="16" spans="1:5" s="135" customFormat="1" ht="12.75" customHeight="1">
      <c r="A16" s="140" t="str">
        <f>Rozpocet!D18</f>
        <v>9</v>
      </c>
      <c r="B16" s="141" t="str">
        <f>Rozpocet!E18</f>
        <v>Ostatní konstrukce a práce-bourání</v>
      </c>
      <c r="C16" s="142">
        <f>Rozpocet!I18</f>
        <v>0</v>
      </c>
      <c r="D16" s="143">
        <f>Rozpocet!K18</f>
        <v>0</v>
      </c>
      <c r="E16" s="143">
        <f>Rozpocet!M18</f>
        <v>0</v>
      </c>
    </row>
    <row r="17" spans="1:5" s="135" customFormat="1" ht="12.75" customHeight="1">
      <c r="A17" s="144" t="str">
        <f>Rozpocet!D25</f>
        <v>99</v>
      </c>
      <c r="B17" s="145" t="str">
        <f>Rozpocet!E25</f>
        <v>Přesun hmot</v>
      </c>
      <c r="C17" s="146">
        <f>Rozpocet!I25</f>
        <v>0</v>
      </c>
      <c r="D17" s="147">
        <f>Rozpocet!K25</f>
        <v>0</v>
      </c>
      <c r="E17" s="147">
        <f>Rozpocet!M25</f>
        <v>0</v>
      </c>
    </row>
    <row r="18" spans="1:5" s="135" customFormat="1" ht="12.75" customHeight="1">
      <c r="A18" s="144"/>
      <c r="B18" s="145"/>
      <c r="C18" s="146"/>
      <c r="D18" s="147"/>
      <c r="E18" s="147"/>
    </row>
    <row r="19" spans="1:5" s="135" customFormat="1" ht="12.75" customHeight="1">
      <c r="A19" s="189" t="str">
        <f>Rozpocet!D27</f>
        <v>PSV</v>
      </c>
      <c r="B19" s="190" t="str">
        <f>Rozpocet!E27</f>
        <v>Práce a dodávky PSV</v>
      </c>
      <c r="C19" s="191">
        <f>Rozpocet!I27</f>
        <v>0</v>
      </c>
      <c r="D19" s="139">
        <f>Rozpocet!K27</f>
        <v>6.8992141799999995</v>
      </c>
      <c r="E19" s="139">
        <f>Rozpocet!M27</f>
        <v>26.6075717</v>
      </c>
    </row>
    <row r="20" spans="1:5" s="135" customFormat="1" ht="12.75" customHeight="1">
      <c r="A20" s="140" t="str">
        <f>Rozpocet!D28</f>
        <v>762</v>
      </c>
      <c r="B20" s="141" t="str">
        <f>Rozpocet!E28</f>
        <v>Konstrukce tesařské</v>
      </c>
      <c r="C20" s="142">
        <f>Rozpocet!I28</f>
        <v>0</v>
      </c>
      <c r="D20" s="143">
        <f>Rozpocet!K28</f>
        <v>2.87155</v>
      </c>
      <c r="E20" s="143">
        <f>Rozpocet!M28</f>
        <v>2.45885</v>
      </c>
    </row>
    <row r="21" spans="1:5" s="135" customFormat="1" ht="12.75" customHeight="1">
      <c r="A21" s="140" t="str">
        <f>Rozpocet!D35</f>
        <v>764</v>
      </c>
      <c r="B21" s="141" t="str">
        <f>Rozpocet!E35</f>
        <v>Konstrukce klempířské</v>
      </c>
      <c r="C21" s="142">
        <f>Rozpocet!I35</f>
        <v>0</v>
      </c>
      <c r="D21" s="143">
        <f>Rozpocet!K35</f>
        <v>0.527256</v>
      </c>
      <c r="E21" s="143">
        <f>Rozpocet!M35</f>
        <v>0.6602159999999999</v>
      </c>
    </row>
    <row r="22" spans="1:5" s="135" customFormat="1" ht="12.75" customHeight="1">
      <c r="A22" s="140" t="str">
        <f>Rozpocet!D49</f>
        <v>765</v>
      </c>
      <c r="B22" s="141" t="str">
        <f>Rozpocet!E49</f>
        <v>Konstrukce pokrývačské</v>
      </c>
      <c r="C22" s="142">
        <f>Rozpocet!I49</f>
        <v>0</v>
      </c>
      <c r="D22" s="143">
        <f>Rozpocet!K49</f>
        <v>3.500408179999999</v>
      </c>
      <c r="E22" s="143">
        <f>Rozpocet!M49</f>
        <v>23.4885057</v>
      </c>
    </row>
    <row r="23" spans="1:5" s="135" customFormat="1" ht="12.75" customHeight="1">
      <c r="A23" s="140"/>
      <c r="B23" s="141"/>
      <c r="C23" s="142"/>
      <c r="D23" s="143"/>
      <c r="E23" s="143"/>
    </row>
    <row r="24" spans="1:5" s="135" customFormat="1" ht="12.75" customHeight="1">
      <c r="A24" s="189" t="str">
        <f>Rozpocet!D71</f>
        <v>M</v>
      </c>
      <c r="B24" s="190" t="str">
        <f>Rozpocet!E71</f>
        <v>Práce a dodávky M</v>
      </c>
      <c r="C24" s="191">
        <f>Rozpocet!I71</f>
        <v>0</v>
      </c>
      <c r="D24" s="139">
        <f>Rozpocet!K71</f>
        <v>0</v>
      </c>
      <c r="E24" s="139">
        <f>Rozpocet!M71</f>
        <v>0</v>
      </c>
    </row>
    <row r="25" spans="1:5" s="135" customFormat="1" ht="12.75" customHeight="1">
      <c r="A25" s="140" t="str">
        <f>Rozpocet!D72</f>
        <v>21-M</v>
      </c>
      <c r="B25" s="141" t="str">
        <f>Rozpocet!E72</f>
        <v>Elektromontáže</v>
      </c>
      <c r="C25" s="142">
        <f>Rozpocet!I72</f>
        <v>0</v>
      </c>
      <c r="D25" s="143">
        <f>Rozpocet!K72</f>
        <v>0</v>
      </c>
      <c r="E25" s="143">
        <f>Rozpocet!M72</f>
        <v>0</v>
      </c>
    </row>
    <row r="26" spans="1:5" s="135" customFormat="1" ht="12.75" customHeight="1">
      <c r="A26" s="140"/>
      <c r="B26" s="141"/>
      <c r="C26" s="142"/>
      <c r="D26" s="143"/>
      <c r="E26" s="143"/>
    </row>
    <row r="27" spans="2:5" s="148" customFormat="1" ht="12.75" customHeight="1">
      <c r="B27" s="149" t="s">
        <v>86</v>
      </c>
      <c r="C27" s="150">
        <f>Rozpocet!I75</f>
        <v>0</v>
      </c>
      <c r="D27" s="151">
        <f>Rozpocet!K75</f>
        <v>7.537214179999999</v>
      </c>
      <c r="E27" s="151">
        <f>Rozpocet!M75</f>
        <v>26.6075717</v>
      </c>
    </row>
  </sheetData>
  <sheetProtection/>
  <printOptions horizontalCentered="1"/>
  <pageMargins left="1.1023622047244095" right="1.1023622047244095" top="0.7874015748031497" bottom="0.7874015748031497" header="0" footer="0"/>
  <pageSetup fitToHeight="999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5"/>
  <sheetViews>
    <sheetView showGridLines="0" tabSelected="1" zoomScalePageLayoutView="0" workbookViewId="0" topLeftCell="A1">
      <pane ySplit="13" topLeftCell="A14" activePane="bottomLeft" state="frozen"/>
      <selection pane="topLeft" activeCell="A1" sqref="A1"/>
      <selection pane="bottomLeft" activeCell="N16" sqref="N16:N76"/>
    </sheetView>
  </sheetViews>
  <sheetFormatPr defaultColWidth="9.140625" defaultRowHeight="11.25" customHeight="1"/>
  <cols>
    <col min="1" max="1" width="5.57421875" style="2" customWidth="1"/>
    <col min="2" max="2" width="4.421875" style="2" customWidth="1"/>
    <col min="3" max="3" width="4.7109375" style="2" customWidth="1"/>
    <col min="4" max="4" width="12.7109375" style="2" customWidth="1"/>
    <col min="5" max="5" width="55.57421875" style="2" customWidth="1"/>
    <col min="6" max="6" width="4.7109375" style="2" customWidth="1"/>
    <col min="7" max="7" width="9.8515625" style="2" customWidth="1"/>
    <col min="8" max="8" width="9.7109375" style="2" customWidth="1"/>
    <col min="9" max="9" width="13.57421875" style="2" customWidth="1"/>
    <col min="10" max="10" width="10.57421875" style="2" hidden="1" customWidth="1"/>
    <col min="11" max="11" width="10.8515625" style="2" hidden="1" customWidth="1"/>
    <col min="12" max="12" width="9.7109375" style="2" hidden="1" customWidth="1"/>
    <col min="13" max="13" width="11.57421875" style="2" hidden="1" customWidth="1"/>
    <col min="14" max="14" width="5.28125" style="2" customWidth="1"/>
    <col min="15" max="15" width="7.00390625" style="2" hidden="1" customWidth="1"/>
    <col min="16" max="16" width="7.28125" style="2" hidden="1" customWidth="1"/>
    <col min="17" max="19" width="9.140625" style="2" hidden="1" customWidth="1"/>
    <col min="20" max="20" width="0" style="2" hidden="1" customWidth="1"/>
    <col min="21" max="16384" width="9.140625" style="2" customWidth="1"/>
  </cols>
  <sheetData>
    <row r="1" spans="1:20" ht="18" customHeight="1">
      <c r="A1" s="117" t="s">
        <v>87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3"/>
      <c r="P1" s="153"/>
      <c r="Q1" s="152"/>
      <c r="R1" s="152"/>
      <c r="S1" s="152"/>
      <c r="T1" s="152"/>
    </row>
    <row r="2" spans="1:20" ht="11.25" customHeight="1">
      <c r="A2" s="119" t="s">
        <v>74</v>
      </c>
      <c r="B2" s="120"/>
      <c r="C2" s="120" t="str">
        <f>'Krycí list'!E8</f>
        <v>Oprava střešního pláště Budova OÚ Herink Do Višňovky 28</v>
      </c>
      <c r="D2" s="120"/>
      <c r="E2" s="120"/>
      <c r="F2" s="120"/>
      <c r="G2" s="120"/>
      <c r="H2" s="120"/>
      <c r="I2" s="120"/>
      <c r="J2" s="120"/>
      <c r="K2" s="120"/>
      <c r="L2" s="152"/>
      <c r="M2" s="152"/>
      <c r="N2" s="152"/>
      <c r="O2" s="153"/>
      <c r="P2" s="153"/>
      <c r="Q2" s="152"/>
      <c r="R2" s="152"/>
      <c r="S2" s="152"/>
      <c r="T2" s="152"/>
    </row>
    <row r="3" spans="1:20" ht="11.25" customHeight="1">
      <c r="A3" s="119" t="s">
        <v>75</v>
      </c>
      <c r="B3" s="120"/>
      <c r="C3" s="120" t="str">
        <f>'Krycí list'!E10</f>
        <v> </v>
      </c>
      <c r="D3" s="120"/>
      <c r="E3" s="120"/>
      <c r="F3" s="120"/>
      <c r="G3" s="120"/>
      <c r="H3" s="120"/>
      <c r="I3" s="120"/>
      <c r="J3" s="120"/>
      <c r="K3" s="120"/>
      <c r="L3" s="152"/>
      <c r="M3" s="152"/>
      <c r="N3" s="152"/>
      <c r="O3" s="153"/>
      <c r="P3" s="153"/>
      <c r="Q3" s="152"/>
      <c r="R3" s="152"/>
      <c r="S3" s="152"/>
      <c r="T3" s="152"/>
    </row>
    <row r="4" spans="1:20" ht="11.25" customHeight="1">
      <c r="A4" s="119" t="s">
        <v>76</v>
      </c>
      <c r="B4" s="120"/>
      <c r="C4" s="120" t="str">
        <f>'Krycí list'!E12</f>
        <v> </v>
      </c>
      <c r="D4" s="120"/>
      <c r="E4" s="120"/>
      <c r="F4" s="120"/>
      <c r="G4" s="120"/>
      <c r="H4" s="120"/>
      <c r="I4" s="120"/>
      <c r="J4" s="120"/>
      <c r="K4" s="120"/>
      <c r="L4" s="152"/>
      <c r="M4" s="152"/>
      <c r="N4" s="152"/>
      <c r="O4" s="153"/>
      <c r="P4" s="153"/>
      <c r="Q4" s="152"/>
      <c r="R4" s="152"/>
      <c r="S4" s="152"/>
      <c r="T4" s="152"/>
    </row>
    <row r="5" spans="1:20" ht="11.25" customHeight="1">
      <c r="A5" s="120" t="s">
        <v>88</v>
      </c>
      <c r="B5" s="120"/>
      <c r="C5" s="120" t="str">
        <f>'Krycí list'!P8</f>
        <v> </v>
      </c>
      <c r="D5" s="120"/>
      <c r="E5" s="120"/>
      <c r="F5" s="120"/>
      <c r="G5" s="120"/>
      <c r="H5" s="120"/>
      <c r="I5" s="120"/>
      <c r="J5" s="120"/>
      <c r="K5" s="120"/>
      <c r="L5" s="152"/>
      <c r="M5" s="152"/>
      <c r="N5" s="152"/>
      <c r="O5" s="153"/>
      <c r="P5" s="153"/>
      <c r="Q5" s="152"/>
      <c r="R5" s="152"/>
      <c r="S5" s="152"/>
      <c r="T5" s="152"/>
    </row>
    <row r="6" spans="1:20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2"/>
      <c r="M6" s="152"/>
      <c r="N6" s="152"/>
      <c r="O6" s="153"/>
      <c r="P6" s="153"/>
      <c r="Q6" s="152"/>
      <c r="R6" s="152"/>
      <c r="S6" s="152"/>
      <c r="T6" s="152"/>
    </row>
    <row r="7" spans="1:20" ht="11.25" customHeight="1">
      <c r="A7" s="120" t="s">
        <v>78</v>
      </c>
      <c r="B7" s="120"/>
      <c r="C7" s="120" t="str">
        <f>'Krycí list'!E29</f>
        <v> </v>
      </c>
      <c r="D7" s="120"/>
      <c r="E7" s="120"/>
      <c r="F7" s="120"/>
      <c r="G7" s="120"/>
      <c r="H7" s="120"/>
      <c r="I7" s="120"/>
      <c r="J7" s="120"/>
      <c r="K7" s="120"/>
      <c r="L7" s="152"/>
      <c r="M7" s="152"/>
      <c r="N7" s="152"/>
      <c r="O7" s="153"/>
      <c r="P7" s="153"/>
      <c r="Q7" s="152"/>
      <c r="R7" s="152"/>
      <c r="S7" s="152"/>
      <c r="T7" s="152"/>
    </row>
    <row r="8" spans="1:20" ht="11.25" customHeight="1">
      <c r="A8" s="120" t="s">
        <v>79</v>
      </c>
      <c r="B8" s="120"/>
      <c r="C8" s="120" t="str">
        <f>'Krycí list'!E31</f>
        <v> </v>
      </c>
      <c r="D8" s="120"/>
      <c r="E8" s="120"/>
      <c r="F8" s="120"/>
      <c r="G8" s="120"/>
      <c r="H8" s="120"/>
      <c r="I8" s="120"/>
      <c r="J8" s="120"/>
      <c r="K8" s="120"/>
      <c r="L8" s="152"/>
      <c r="M8" s="152"/>
      <c r="N8" s="152"/>
      <c r="O8" s="153"/>
      <c r="P8" s="153"/>
      <c r="Q8" s="152"/>
      <c r="R8" s="152"/>
      <c r="S8" s="152"/>
      <c r="T8" s="152"/>
    </row>
    <row r="9" spans="1:20" ht="11.25" customHeight="1">
      <c r="A9" s="120" t="s">
        <v>80</v>
      </c>
      <c r="B9" s="120"/>
      <c r="C9" s="120" t="s">
        <v>24</v>
      </c>
      <c r="D9" s="120"/>
      <c r="E9" s="120"/>
      <c r="F9" s="120"/>
      <c r="G9" s="120"/>
      <c r="H9" s="120"/>
      <c r="I9" s="120"/>
      <c r="J9" s="120"/>
      <c r="K9" s="120"/>
      <c r="L9" s="152"/>
      <c r="M9" s="152"/>
      <c r="N9" s="152"/>
      <c r="O9" s="153"/>
      <c r="P9" s="153"/>
      <c r="Q9" s="152"/>
      <c r="R9" s="152"/>
      <c r="S9" s="152"/>
      <c r="T9" s="152"/>
    </row>
    <row r="10" spans="1:20" ht="5.2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3"/>
      <c r="P10" s="153"/>
      <c r="Q10" s="152"/>
      <c r="R10" s="152"/>
      <c r="S10" s="152"/>
      <c r="T10" s="152"/>
    </row>
    <row r="11" spans="1:21" ht="21.75" customHeight="1">
      <c r="A11" s="124" t="s">
        <v>89</v>
      </c>
      <c r="B11" s="125" t="s">
        <v>90</v>
      </c>
      <c r="C11" s="125" t="s">
        <v>91</v>
      </c>
      <c r="D11" s="125" t="s">
        <v>92</v>
      </c>
      <c r="E11" s="125" t="s">
        <v>82</v>
      </c>
      <c r="F11" s="125" t="s">
        <v>93</v>
      </c>
      <c r="G11" s="125" t="s">
        <v>94</v>
      </c>
      <c r="H11" s="125" t="s">
        <v>95</v>
      </c>
      <c r="I11" s="125" t="s">
        <v>83</v>
      </c>
      <c r="J11" s="125" t="s">
        <v>96</v>
      </c>
      <c r="K11" s="125" t="s">
        <v>84</v>
      </c>
      <c r="L11" s="125" t="s">
        <v>97</v>
      </c>
      <c r="M11" s="125" t="s">
        <v>98</v>
      </c>
      <c r="N11" s="125" t="s">
        <v>99</v>
      </c>
      <c r="O11" s="154" t="s">
        <v>100</v>
      </c>
      <c r="P11" s="155" t="s">
        <v>101</v>
      </c>
      <c r="Q11" s="125"/>
      <c r="R11" s="125"/>
      <c r="S11" s="125"/>
      <c r="T11" s="156" t="s">
        <v>102</v>
      </c>
      <c r="U11" s="157"/>
    </row>
    <row r="12" spans="1:21" ht="11.25" customHeight="1">
      <c r="A12" s="128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  <c r="H12" s="129">
        <v>8</v>
      </c>
      <c r="I12" s="129">
        <v>9</v>
      </c>
      <c r="J12" s="129"/>
      <c r="K12" s="129"/>
      <c r="L12" s="129"/>
      <c r="M12" s="129"/>
      <c r="N12" s="129">
        <v>10</v>
      </c>
      <c r="O12" s="158">
        <v>11</v>
      </c>
      <c r="P12" s="159">
        <v>12</v>
      </c>
      <c r="Q12" s="129"/>
      <c r="R12" s="129"/>
      <c r="S12" s="129"/>
      <c r="T12" s="160">
        <v>11</v>
      </c>
      <c r="U12" s="157"/>
    </row>
    <row r="13" spans="1:20" ht="3.75" customHeight="1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3"/>
      <c r="P13" s="161"/>
      <c r="Q13" s="152"/>
      <c r="R13" s="152"/>
      <c r="S13" s="152"/>
      <c r="T13" s="152"/>
    </row>
    <row r="14" spans="1:16" s="135" customFormat="1" ht="12.75" customHeight="1">
      <c r="A14" s="162"/>
      <c r="B14" s="163" t="s">
        <v>61</v>
      </c>
      <c r="C14" s="162"/>
      <c r="D14" s="162" t="s">
        <v>40</v>
      </c>
      <c r="E14" s="162" t="s">
        <v>103</v>
      </c>
      <c r="F14" s="162"/>
      <c r="G14" s="162"/>
      <c r="H14" s="162"/>
      <c r="I14" s="164">
        <f>I15+I18</f>
        <v>0</v>
      </c>
      <c r="J14" s="162"/>
      <c r="K14" s="165">
        <f>K15+K18</f>
        <v>0.638</v>
      </c>
      <c r="L14" s="162"/>
      <c r="M14" s="165">
        <f>M15+M18</f>
        <v>0</v>
      </c>
      <c r="N14" s="162"/>
      <c r="P14" s="137" t="s">
        <v>104</v>
      </c>
    </row>
    <row r="15" spans="2:16" s="135" customFormat="1" ht="12.75" customHeight="1">
      <c r="B15" s="140" t="s">
        <v>61</v>
      </c>
      <c r="D15" s="141" t="s">
        <v>105</v>
      </c>
      <c r="E15" s="141" t="s">
        <v>106</v>
      </c>
      <c r="I15" s="142">
        <f>SUM(I16:I17)</f>
        <v>0</v>
      </c>
      <c r="K15" s="143">
        <f>SUM(K16:K17)</f>
        <v>0.638</v>
      </c>
      <c r="M15" s="143">
        <f>SUM(M16:M17)</f>
        <v>0</v>
      </c>
      <c r="P15" s="141" t="s">
        <v>107</v>
      </c>
    </row>
    <row r="16" spans="1:16" s="13" customFormat="1" ht="24" customHeight="1">
      <c r="A16" s="166" t="s">
        <v>107</v>
      </c>
      <c r="B16" s="166" t="s">
        <v>108</v>
      </c>
      <c r="C16" s="166" t="s">
        <v>109</v>
      </c>
      <c r="D16" s="167" t="s">
        <v>110</v>
      </c>
      <c r="E16" s="168" t="s">
        <v>111</v>
      </c>
      <c r="F16" s="166" t="s">
        <v>112</v>
      </c>
      <c r="G16" s="169">
        <v>10</v>
      </c>
      <c r="H16" s="170"/>
      <c r="I16" s="170">
        <f>ROUND(G16*H16,2)</f>
        <v>0</v>
      </c>
      <c r="J16" s="171">
        <v>0.063</v>
      </c>
      <c r="K16" s="169">
        <f>G16*J16</f>
        <v>0.63</v>
      </c>
      <c r="L16" s="171">
        <v>0</v>
      </c>
      <c r="M16" s="169">
        <f>G16*L16</f>
        <v>0</v>
      </c>
      <c r="N16" s="172"/>
      <c r="O16" s="173">
        <v>4</v>
      </c>
      <c r="P16" s="13" t="s">
        <v>113</v>
      </c>
    </row>
    <row r="17" spans="1:16" s="13" customFormat="1" ht="13.5" customHeight="1">
      <c r="A17" s="166" t="s">
        <v>113</v>
      </c>
      <c r="B17" s="166" t="s">
        <v>108</v>
      </c>
      <c r="C17" s="166" t="s">
        <v>109</v>
      </c>
      <c r="D17" s="167" t="s">
        <v>114</v>
      </c>
      <c r="E17" s="168" t="s">
        <v>115</v>
      </c>
      <c r="F17" s="166" t="s">
        <v>116</v>
      </c>
      <c r="G17" s="169">
        <v>100</v>
      </c>
      <c r="H17" s="170"/>
      <c r="I17" s="170">
        <f>ROUND(G17*H17,2)</f>
        <v>0</v>
      </c>
      <c r="J17" s="171">
        <v>8E-05</v>
      </c>
      <c r="K17" s="169">
        <f>G17*J17</f>
        <v>0.008</v>
      </c>
      <c r="L17" s="171">
        <v>0</v>
      </c>
      <c r="M17" s="169">
        <f>G17*L17</f>
        <v>0</v>
      </c>
      <c r="N17" s="172"/>
      <c r="O17" s="173">
        <v>4</v>
      </c>
      <c r="P17" s="13" t="s">
        <v>113</v>
      </c>
    </row>
    <row r="18" spans="2:16" s="135" customFormat="1" ht="12.75" customHeight="1">
      <c r="B18" s="140" t="s">
        <v>61</v>
      </c>
      <c r="D18" s="141" t="s">
        <v>117</v>
      </c>
      <c r="E18" s="141" t="s">
        <v>118</v>
      </c>
      <c r="I18" s="142">
        <f>I19+SUM(I20:I25)</f>
        <v>0</v>
      </c>
      <c r="K18" s="143">
        <f>K19+SUM(K20:K25)</f>
        <v>0</v>
      </c>
      <c r="M18" s="143">
        <f>M19+SUM(M20:M25)</f>
        <v>0</v>
      </c>
      <c r="P18" s="141" t="s">
        <v>107</v>
      </c>
    </row>
    <row r="19" spans="1:16" s="13" customFormat="1" ht="13.5" customHeight="1">
      <c r="A19" s="166" t="s">
        <v>119</v>
      </c>
      <c r="B19" s="166" t="s">
        <v>108</v>
      </c>
      <c r="C19" s="166" t="s">
        <v>120</v>
      </c>
      <c r="D19" s="167" t="s">
        <v>121</v>
      </c>
      <c r="E19" s="168" t="s">
        <v>122</v>
      </c>
      <c r="F19" s="166" t="s">
        <v>123</v>
      </c>
      <c r="G19" s="169">
        <v>26.608</v>
      </c>
      <c r="H19" s="170"/>
      <c r="I19" s="170">
        <f aca="true" t="shared" si="0" ref="I19:I24">ROUND(G19*H19,2)</f>
        <v>0</v>
      </c>
      <c r="J19" s="171">
        <v>0</v>
      </c>
      <c r="K19" s="169">
        <f aca="true" t="shared" si="1" ref="K19:K24">G19*J19</f>
        <v>0</v>
      </c>
      <c r="L19" s="171">
        <v>0</v>
      </c>
      <c r="M19" s="169">
        <f aca="true" t="shared" si="2" ref="M19:M24">G19*L19</f>
        <v>0</v>
      </c>
      <c r="N19" s="172"/>
      <c r="O19" s="173">
        <v>4</v>
      </c>
      <c r="P19" s="13" t="s">
        <v>113</v>
      </c>
    </row>
    <row r="20" spans="1:16" s="13" customFormat="1" ht="13.5" customHeight="1">
      <c r="A20" s="166" t="s">
        <v>124</v>
      </c>
      <c r="B20" s="166" t="s">
        <v>108</v>
      </c>
      <c r="C20" s="166" t="s">
        <v>120</v>
      </c>
      <c r="D20" s="167" t="s">
        <v>125</v>
      </c>
      <c r="E20" s="168" t="s">
        <v>126</v>
      </c>
      <c r="F20" s="166" t="s">
        <v>123</v>
      </c>
      <c r="G20" s="169">
        <v>5.45</v>
      </c>
      <c r="H20" s="170"/>
      <c r="I20" s="170">
        <f t="shared" si="0"/>
        <v>0</v>
      </c>
      <c r="J20" s="171">
        <v>0</v>
      </c>
      <c r="K20" s="169">
        <f t="shared" si="1"/>
        <v>0</v>
      </c>
      <c r="L20" s="171">
        <v>0</v>
      </c>
      <c r="M20" s="169">
        <f t="shared" si="2"/>
        <v>0</v>
      </c>
      <c r="N20" s="172"/>
      <c r="O20" s="173">
        <v>4</v>
      </c>
      <c r="P20" s="13" t="s">
        <v>113</v>
      </c>
    </row>
    <row r="21" spans="1:16" s="13" customFormat="1" ht="13.5" customHeight="1">
      <c r="A21" s="166" t="s">
        <v>127</v>
      </c>
      <c r="B21" s="166" t="s">
        <v>108</v>
      </c>
      <c r="C21" s="166" t="s">
        <v>120</v>
      </c>
      <c r="D21" s="167" t="s">
        <v>128</v>
      </c>
      <c r="E21" s="168" t="s">
        <v>129</v>
      </c>
      <c r="F21" s="166" t="s">
        <v>123</v>
      </c>
      <c r="G21" s="169">
        <v>103.55</v>
      </c>
      <c r="H21" s="170"/>
      <c r="I21" s="170">
        <f t="shared" si="0"/>
        <v>0</v>
      </c>
      <c r="J21" s="171">
        <v>0</v>
      </c>
      <c r="K21" s="169">
        <f t="shared" si="1"/>
        <v>0</v>
      </c>
      <c r="L21" s="171">
        <v>0</v>
      </c>
      <c r="M21" s="169">
        <f t="shared" si="2"/>
        <v>0</v>
      </c>
      <c r="N21" s="172"/>
      <c r="O21" s="173">
        <v>4</v>
      </c>
      <c r="P21" s="13" t="s">
        <v>113</v>
      </c>
    </row>
    <row r="22" spans="1:16" s="13" customFormat="1" ht="13.5" customHeight="1">
      <c r="A22" s="166" t="s">
        <v>105</v>
      </c>
      <c r="B22" s="166" t="s">
        <v>108</v>
      </c>
      <c r="C22" s="166" t="s">
        <v>120</v>
      </c>
      <c r="D22" s="167" t="s">
        <v>130</v>
      </c>
      <c r="E22" s="168" t="s">
        <v>131</v>
      </c>
      <c r="F22" s="166" t="s">
        <v>123</v>
      </c>
      <c r="G22" s="169">
        <v>26.608</v>
      </c>
      <c r="H22" s="170"/>
      <c r="I22" s="170">
        <f t="shared" si="0"/>
        <v>0</v>
      </c>
      <c r="J22" s="171">
        <v>0</v>
      </c>
      <c r="K22" s="169">
        <f t="shared" si="1"/>
        <v>0</v>
      </c>
      <c r="L22" s="171">
        <v>0</v>
      </c>
      <c r="M22" s="169">
        <f t="shared" si="2"/>
        <v>0</v>
      </c>
      <c r="N22" s="172"/>
      <c r="O22" s="173">
        <v>4</v>
      </c>
      <c r="P22" s="13" t="s">
        <v>113</v>
      </c>
    </row>
    <row r="23" spans="1:16" s="13" customFormat="1" ht="24" customHeight="1">
      <c r="A23" s="166" t="s">
        <v>132</v>
      </c>
      <c r="B23" s="166" t="s">
        <v>108</v>
      </c>
      <c r="C23" s="166" t="s">
        <v>120</v>
      </c>
      <c r="D23" s="167" t="s">
        <v>133</v>
      </c>
      <c r="E23" s="168" t="s">
        <v>134</v>
      </c>
      <c r="F23" s="166" t="s">
        <v>123</v>
      </c>
      <c r="G23" s="169">
        <v>26.608</v>
      </c>
      <c r="H23" s="170"/>
      <c r="I23" s="170">
        <f t="shared" si="0"/>
        <v>0</v>
      </c>
      <c r="J23" s="171">
        <v>0</v>
      </c>
      <c r="K23" s="169">
        <f t="shared" si="1"/>
        <v>0</v>
      </c>
      <c r="L23" s="171">
        <v>0</v>
      </c>
      <c r="M23" s="169">
        <f t="shared" si="2"/>
        <v>0</v>
      </c>
      <c r="N23" s="172"/>
      <c r="O23" s="173">
        <v>4</v>
      </c>
      <c r="P23" s="13" t="s">
        <v>113</v>
      </c>
    </row>
    <row r="24" spans="1:16" s="13" customFormat="1" ht="13.5" customHeight="1">
      <c r="A24" s="166" t="s">
        <v>135</v>
      </c>
      <c r="B24" s="166" t="s">
        <v>108</v>
      </c>
      <c r="C24" s="166" t="s">
        <v>120</v>
      </c>
      <c r="D24" s="167" t="s">
        <v>136</v>
      </c>
      <c r="E24" s="168" t="s">
        <v>137</v>
      </c>
      <c r="F24" s="166" t="s">
        <v>123</v>
      </c>
      <c r="G24" s="169">
        <v>5.45</v>
      </c>
      <c r="H24" s="170"/>
      <c r="I24" s="170">
        <f t="shared" si="0"/>
        <v>0</v>
      </c>
      <c r="J24" s="171">
        <v>0</v>
      </c>
      <c r="K24" s="169">
        <f t="shared" si="1"/>
        <v>0</v>
      </c>
      <c r="L24" s="171">
        <v>0</v>
      </c>
      <c r="M24" s="169">
        <f t="shared" si="2"/>
        <v>0</v>
      </c>
      <c r="N24" s="172"/>
      <c r="O24" s="173">
        <v>4</v>
      </c>
      <c r="P24" s="13" t="s">
        <v>113</v>
      </c>
    </row>
    <row r="25" spans="2:16" s="135" customFormat="1" ht="12.75" customHeight="1">
      <c r="B25" s="144" t="s">
        <v>61</v>
      </c>
      <c r="D25" s="145" t="s">
        <v>138</v>
      </c>
      <c r="E25" s="145" t="s">
        <v>139</v>
      </c>
      <c r="I25" s="146">
        <f>I26</f>
        <v>0</v>
      </c>
      <c r="K25" s="147">
        <f>K26</f>
        <v>0</v>
      </c>
      <c r="M25" s="147">
        <f>M26</f>
        <v>0</v>
      </c>
      <c r="P25" s="145" t="s">
        <v>113</v>
      </c>
    </row>
    <row r="26" spans="1:16" s="13" customFormat="1" ht="13.5" customHeight="1">
      <c r="A26" s="166" t="s">
        <v>117</v>
      </c>
      <c r="B26" s="166" t="s">
        <v>108</v>
      </c>
      <c r="C26" s="166" t="s">
        <v>140</v>
      </c>
      <c r="D26" s="167" t="s">
        <v>141</v>
      </c>
      <c r="E26" s="168" t="s">
        <v>142</v>
      </c>
      <c r="F26" s="166" t="s">
        <v>123</v>
      </c>
      <c r="G26" s="169">
        <v>0.638</v>
      </c>
      <c r="H26" s="170"/>
      <c r="I26" s="170">
        <f>ROUND(G26*H26,2)</f>
        <v>0</v>
      </c>
      <c r="J26" s="171">
        <v>0</v>
      </c>
      <c r="K26" s="169">
        <f>G26*J26</f>
        <v>0</v>
      </c>
      <c r="L26" s="171">
        <v>0</v>
      </c>
      <c r="M26" s="169">
        <f>G26*L26</f>
        <v>0</v>
      </c>
      <c r="N26" s="172"/>
      <c r="O26" s="173">
        <v>4</v>
      </c>
      <c r="P26" s="13" t="s">
        <v>119</v>
      </c>
    </row>
    <row r="27" spans="2:16" s="135" customFormat="1" ht="12.75" customHeight="1">
      <c r="B27" s="136" t="s">
        <v>61</v>
      </c>
      <c r="D27" s="137" t="s">
        <v>48</v>
      </c>
      <c r="E27" s="137" t="s">
        <v>143</v>
      </c>
      <c r="I27" s="138">
        <f>I28+I35+I49</f>
        <v>0</v>
      </c>
      <c r="K27" s="139">
        <f>K28+K35+K49</f>
        <v>6.8992141799999995</v>
      </c>
      <c r="M27" s="139">
        <f>M28+M35+M49</f>
        <v>26.6075717</v>
      </c>
      <c r="P27" s="137" t="s">
        <v>104</v>
      </c>
    </row>
    <row r="28" spans="2:16" s="135" customFormat="1" ht="12.75" customHeight="1">
      <c r="B28" s="140" t="s">
        <v>61</v>
      </c>
      <c r="D28" s="141" t="s">
        <v>144</v>
      </c>
      <c r="E28" s="141" t="s">
        <v>145</v>
      </c>
      <c r="I28" s="142">
        <f>SUM(I29:I34)</f>
        <v>0</v>
      </c>
      <c r="K28" s="143">
        <f>SUM(K29:K34)</f>
        <v>2.87155</v>
      </c>
      <c r="M28" s="143">
        <f>SUM(M29:M34)</f>
        <v>2.45885</v>
      </c>
      <c r="P28" s="141" t="s">
        <v>107</v>
      </c>
    </row>
    <row r="29" spans="1:16" s="13" customFormat="1" ht="24" customHeight="1">
      <c r="A29" s="166" t="s">
        <v>146</v>
      </c>
      <c r="B29" s="166" t="s">
        <v>108</v>
      </c>
      <c r="C29" s="166" t="s">
        <v>144</v>
      </c>
      <c r="D29" s="167" t="s">
        <v>147</v>
      </c>
      <c r="E29" s="168" t="s">
        <v>148</v>
      </c>
      <c r="F29" s="166" t="s">
        <v>112</v>
      </c>
      <c r="G29" s="169">
        <v>491.77</v>
      </c>
      <c r="H29" s="170"/>
      <c r="I29" s="170">
        <f aca="true" t="shared" si="3" ref="I29:I34">ROUND(G29*H29,2)</f>
        <v>0</v>
      </c>
      <c r="J29" s="171">
        <v>0</v>
      </c>
      <c r="K29" s="169">
        <f aca="true" t="shared" si="4" ref="K29:K34">G29*J29</f>
        <v>0</v>
      </c>
      <c r="L29" s="171">
        <v>0</v>
      </c>
      <c r="M29" s="169">
        <f aca="true" t="shared" si="5" ref="M29:M34">G29*L29</f>
        <v>0</v>
      </c>
      <c r="N29" s="172"/>
      <c r="O29" s="173">
        <v>16</v>
      </c>
      <c r="P29" s="13" t="s">
        <v>113</v>
      </c>
    </row>
    <row r="30" spans="1:16" s="13" customFormat="1" ht="13.5" customHeight="1">
      <c r="A30" s="174" t="s">
        <v>149</v>
      </c>
      <c r="B30" s="174" t="s">
        <v>150</v>
      </c>
      <c r="C30" s="174" t="s">
        <v>151</v>
      </c>
      <c r="D30" s="175" t="s">
        <v>152</v>
      </c>
      <c r="E30" s="176" t="s">
        <v>153</v>
      </c>
      <c r="F30" s="174" t="s">
        <v>154</v>
      </c>
      <c r="G30" s="177">
        <v>5</v>
      </c>
      <c r="H30" s="178"/>
      <c r="I30" s="178">
        <f t="shared" si="3"/>
        <v>0</v>
      </c>
      <c r="J30" s="179">
        <v>0.55</v>
      </c>
      <c r="K30" s="177">
        <f t="shared" si="4"/>
        <v>2.75</v>
      </c>
      <c r="L30" s="179">
        <v>0</v>
      </c>
      <c r="M30" s="177">
        <f t="shared" si="5"/>
        <v>0</v>
      </c>
      <c r="N30" s="180"/>
      <c r="O30" s="181">
        <v>32</v>
      </c>
      <c r="P30" s="182" t="s">
        <v>113</v>
      </c>
    </row>
    <row r="31" spans="1:16" s="13" customFormat="1" ht="13.5" customHeight="1">
      <c r="A31" s="166" t="s">
        <v>155</v>
      </c>
      <c r="B31" s="166" t="s">
        <v>108</v>
      </c>
      <c r="C31" s="166" t="s">
        <v>144</v>
      </c>
      <c r="D31" s="167" t="s">
        <v>156</v>
      </c>
      <c r="E31" s="168" t="s">
        <v>157</v>
      </c>
      <c r="F31" s="166" t="s">
        <v>116</v>
      </c>
      <c r="G31" s="169">
        <v>475</v>
      </c>
      <c r="H31" s="170"/>
      <c r="I31" s="170">
        <f t="shared" si="3"/>
        <v>0</v>
      </c>
      <c r="J31" s="171">
        <v>0</v>
      </c>
      <c r="K31" s="169">
        <f t="shared" si="4"/>
        <v>0</v>
      </c>
      <c r="L31" s="171">
        <v>0</v>
      </c>
      <c r="M31" s="169">
        <f t="shared" si="5"/>
        <v>0</v>
      </c>
      <c r="N31" s="172"/>
      <c r="O31" s="173">
        <v>16</v>
      </c>
      <c r="P31" s="13" t="s">
        <v>113</v>
      </c>
    </row>
    <row r="32" spans="1:16" s="13" customFormat="1" ht="13.5" customHeight="1">
      <c r="A32" s="166" t="s">
        <v>158</v>
      </c>
      <c r="B32" s="166" t="s">
        <v>108</v>
      </c>
      <c r="C32" s="166" t="s">
        <v>144</v>
      </c>
      <c r="D32" s="167" t="s">
        <v>159</v>
      </c>
      <c r="E32" s="168" t="s">
        <v>160</v>
      </c>
      <c r="F32" s="166" t="s">
        <v>112</v>
      </c>
      <c r="G32" s="169">
        <v>491.77</v>
      </c>
      <c r="H32" s="170"/>
      <c r="I32" s="170">
        <f t="shared" si="3"/>
        <v>0</v>
      </c>
      <c r="J32" s="171">
        <v>0</v>
      </c>
      <c r="K32" s="169">
        <f t="shared" si="4"/>
        <v>0</v>
      </c>
      <c r="L32" s="171">
        <v>0.005</v>
      </c>
      <c r="M32" s="169">
        <f t="shared" si="5"/>
        <v>2.45885</v>
      </c>
      <c r="N32" s="172"/>
      <c r="O32" s="173">
        <v>16</v>
      </c>
      <c r="P32" s="13" t="s">
        <v>113</v>
      </c>
    </row>
    <row r="33" spans="1:16" s="13" customFormat="1" ht="13.5" customHeight="1">
      <c r="A33" s="166" t="s">
        <v>161</v>
      </c>
      <c r="B33" s="166" t="s">
        <v>108</v>
      </c>
      <c r="C33" s="166" t="s">
        <v>144</v>
      </c>
      <c r="D33" s="167" t="s">
        <v>162</v>
      </c>
      <c r="E33" s="168" t="s">
        <v>163</v>
      </c>
      <c r="F33" s="166" t="s">
        <v>154</v>
      </c>
      <c r="G33" s="169">
        <v>5</v>
      </c>
      <c r="H33" s="170"/>
      <c r="I33" s="170">
        <f t="shared" si="3"/>
        <v>0</v>
      </c>
      <c r="J33" s="171">
        <v>0.02431</v>
      </c>
      <c r="K33" s="169">
        <f t="shared" si="4"/>
        <v>0.12154999999999999</v>
      </c>
      <c r="L33" s="171">
        <v>0</v>
      </c>
      <c r="M33" s="169">
        <f t="shared" si="5"/>
        <v>0</v>
      </c>
      <c r="N33" s="172"/>
      <c r="O33" s="173">
        <v>16</v>
      </c>
      <c r="P33" s="13" t="s">
        <v>113</v>
      </c>
    </row>
    <row r="34" spans="1:16" s="13" customFormat="1" ht="13.5" customHeight="1">
      <c r="A34" s="166" t="s">
        <v>164</v>
      </c>
      <c r="B34" s="166" t="s">
        <v>108</v>
      </c>
      <c r="C34" s="166" t="s">
        <v>144</v>
      </c>
      <c r="D34" s="167" t="s">
        <v>165</v>
      </c>
      <c r="E34" s="168" t="s">
        <v>166</v>
      </c>
      <c r="F34" s="166" t="s">
        <v>44</v>
      </c>
      <c r="G34" s="169">
        <v>650.094</v>
      </c>
      <c r="H34" s="170"/>
      <c r="I34" s="170">
        <f t="shared" si="3"/>
        <v>0</v>
      </c>
      <c r="J34" s="171">
        <v>0</v>
      </c>
      <c r="K34" s="169">
        <f t="shared" si="4"/>
        <v>0</v>
      </c>
      <c r="L34" s="171">
        <v>0</v>
      </c>
      <c r="M34" s="169">
        <f t="shared" si="5"/>
        <v>0</v>
      </c>
      <c r="N34" s="172"/>
      <c r="O34" s="173">
        <v>16</v>
      </c>
      <c r="P34" s="13" t="s">
        <v>113</v>
      </c>
    </row>
    <row r="35" spans="2:16" s="135" customFormat="1" ht="12.75" customHeight="1">
      <c r="B35" s="140" t="s">
        <v>61</v>
      </c>
      <c r="D35" s="141" t="s">
        <v>167</v>
      </c>
      <c r="E35" s="141" t="s">
        <v>168</v>
      </c>
      <c r="I35" s="142">
        <f>SUM(I36:I48)</f>
        <v>0</v>
      </c>
      <c r="K35" s="143">
        <f>SUM(K36:K48)</f>
        <v>0.527256</v>
      </c>
      <c r="M35" s="143">
        <f>SUM(M36:M48)</f>
        <v>0.6602159999999999</v>
      </c>
      <c r="P35" s="141" t="s">
        <v>107</v>
      </c>
    </row>
    <row r="36" spans="1:16" s="13" customFormat="1" ht="13.5" customHeight="1">
      <c r="A36" s="166" t="s">
        <v>169</v>
      </c>
      <c r="B36" s="166" t="s">
        <v>108</v>
      </c>
      <c r="C36" s="166" t="s">
        <v>167</v>
      </c>
      <c r="D36" s="167" t="s">
        <v>170</v>
      </c>
      <c r="E36" s="168" t="s">
        <v>171</v>
      </c>
      <c r="F36" s="166" t="s">
        <v>116</v>
      </c>
      <c r="G36" s="169">
        <v>82</v>
      </c>
      <c r="H36" s="170"/>
      <c r="I36" s="170">
        <f aca="true" t="shared" si="6" ref="I36:I48">ROUND(G36*H36,2)</f>
        <v>0</v>
      </c>
      <c r="J36" s="171">
        <v>0.00318</v>
      </c>
      <c r="K36" s="169">
        <f aca="true" t="shared" si="7" ref="K36:K48">G36*J36</f>
        <v>0.26076</v>
      </c>
      <c r="L36" s="171">
        <v>0</v>
      </c>
      <c r="M36" s="169">
        <f aca="true" t="shared" si="8" ref="M36:M48">G36*L36</f>
        <v>0</v>
      </c>
      <c r="N36" s="172"/>
      <c r="O36" s="173">
        <v>16</v>
      </c>
      <c r="P36" s="13" t="s">
        <v>113</v>
      </c>
    </row>
    <row r="37" spans="1:16" s="13" customFormat="1" ht="13.5" customHeight="1">
      <c r="A37" s="166" t="s">
        <v>172</v>
      </c>
      <c r="B37" s="166" t="s">
        <v>108</v>
      </c>
      <c r="C37" s="166" t="s">
        <v>167</v>
      </c>
      <c r="D37" s="167" t="s">
        <v>173</v>
      </c>
      <c r="E37" s="168" t="s">
        <v>174</v>
      </c>
      <c r="F37" s="166" t="s">
        <v>116</v>
      </c>
      <c r="G37" s="169">
        <v>65</v>
      </c>
      <c r="H37" s="170"/>
      <c r="I37" s="170">
        <f t="shared" si="6"/>
        <v>0</v>
      </c>
      <c r="J37" s="171">
        <v>0.00202</v>
      </c>
      <c r="K37" s="169">
        <f t="shared" si="7"/>
        <v>0.1313</v>
      </c>
      <c r="L37" s="171">
        <v>0</v>
      </c>
      <c r="M37" s="169">
        <f t="shared" si="8"/>
        <v>0</v>
      </c>
      <c r="N37" s="172"/>
      <c r="O37" s="173">
        <v>16</v>
      </c>
      <c r="P37" s="13" t="s">
        <v>113</v>
      </c>
    </row>
    <row r="38" spans="1:16" s="13" customFormat="1" ht="13.5" customHeight="1">
      <c r="A38" s="166" t="s">
        <v>175</v>
      </c>
      <c r="B38" s="166" t="s">
        <v>108</v>
      </c>
      <c r="C38" s="166" t="s">
        <v>167</v>
      </c>
      <c r="D38" s="167" t="s">
        <v>176</v>
      </c>
      <c r="E38" s="168" t="s">
        <v>177</v>
      </c>
      <c r="F38" s="166" t="s">
        <v>116</v>
      </c>
      <c r="G38" s="169">
        <v>12</v>
      </c>
      <c r="H38" s="170"/>
      <c r="I38" s="170">
        <f t="shared" si="6"/>
        <v>0</v>
      </c>
      <c r="J38" s="171">
        <v>0.00168</v>
      </c>
      <c r="K38" s="169">
        <f t="shared" si="7"/>
        <v>0.02016</v>
      </c>
      <c r="L38" s="171">
        <v>0</v>
      </c>
      <c r="M38" s="169">
        <f t="shared" si="8"/>
        <v>0</v>
      </c>
      <c r="N38" s="172"/>
      <c r="O38" s="173">
        <v>16</v>
      </c>
      <c r="P38" s="13" t="s">
        <v>113</v>
      </c>
    </row>
    <row r="39" spans="1:16" s="13" customFormat="1" ht="13.5" customHeight="1">
      <c r="A39" s="166" t="s">
        <v>178</v>
      </c>
      <c r="B39" s="166" t="s">
        <v>108</v>
      </c>
      <c r="C39" s="166" t="s">
        <v>167</v>
      </c>
      <c r="D39" s="167" t="s">
        <v>179</v>
      </c>
      <c r="E39" s="168" t="s">
        <v>180</v>
      </c>
      <c r="F39" s="166" t="s">
        <v>116</v>
      </c>
      <c r="G39" s="169">
        <v>12</v>
      </c>
      <c r="H39" s="170"/>
      <c r="I39" s="170">
        <f t="shared" si="6"/>
        <v>0</v>
      </c>
      <c r="J39" s="171">
        <v>0.00168</v>
      </c>
      <c r="K39" s="169">
        <f t="shared" si="7"/>
        <v>0.02016</v>
      </c>
      <c r="L39" s="171">
        <v>0</v>
      </c>
      <c r="M39" s="169">
        <f t="shared" si="8"/>
        <v>0</v>
      </c>
      <c r="N39" s="172"/>
      <c r="O39" s="173">
        <v>16</v>
      </c>
      <c r="P39" s="13" t="s">
        <v>113</v>
      </c>
    </row>
    <row r="40" spans="1:16" s="13" customFormat="1" ht="13.5" customHeight="1">
      <c r="A40" s="166" t="s">
        <v>181</v>
      </c>
      <c r="B40" s="166" t="s">
        <v>108</v>
      </c>
      <c r="C40" s="166" t="s">
        <v>167</v>
      </c>
      <c r="D40" s="167" t="s">
        <v>182</v>
      </c>
      <c r="E40" s="168" t="s">
        <v>183</v>
      </c>
      <c r="F40" s="166" t="s">
        <v>184</v>
      </c>
      <c r="G40" s="169">
        <v>12</v>
      </c>
      <c r="H40" s="170"/>
      <c r="I40" s="170">
        <f t="shared" si="6"/>
        <v>0</v>
      </c>
      <c r="J40" s="171">
        <v>0.00202</v>
      </c>
      <c r="K40" s="169">
        <f t="shared" si="7"/>
        <v>0.02424</v>
      </c>
      <c r="L40" s="171">
        <v>0</v>
      </c>
      <c r="M40" s="169">
        <f t="shared" si="8"/>
        <v>0</v>
      </c>
      <c r="N40" s="172"/>
      <c r="O40" s="173">
        <v>16</v>
      </c>
      <c r="P40" s="13" t="s">
        <v>113</v>
      </c>
    </row>
    <row r="41" spans="1:16" s="13" customFormat="1" ht="13.5" customHeight="1">
      <c r="A41" s="166" t="s">
        <v>185</v>
      </c>
      <c r="B41" s="166" t="s">
        <v>108</v>
      </c>
      <c r="C41" s="166" t="s">
        <v>167</v>
      </c>
      <c r="D41" s="167" t="s">
        <v>186</v>
      </c>
      <c r="E41" s="168" t="s">
        <v>187</v>
      </c>
      <c r="F41" s="166" t="s">
        <v>112</v>
      </c>
      <c r="G41" s="169">
        <v>10</v>
      </c>
      <c r="H41" s="170"/>
      <c r="I41" s="170">
        <f t="shared" si="6"/>
        <v>0</v>
      </c>
      <c r="J41" s="171">
        <v>0.00649</v>
      </c>
      <c r="K41" s="169">
        <f t="shared" si="7"/>
        <v>0.0649</v>
      </c>
      <c r="L41" s="171">
        <v>0</v>
      </c>
      <c r="M41" s="169">
        <f t="shared" si="8"/>
        <v>0</v>
      </c>
      <c r="N41" s="172"/>
      <c r="O41" s="173">
        <v>16</v>
      </c>
      <c r="P41" s="13" t="s">
        <v>113</v>
      </c>
    </row>
    <row r="42" spans="1:16" s="13" customFormat="1" ht="13.5" customHeight="1">
      <c r="A42" s="166" t="s">
        <v>188</v>
      </c>
      <c r="B42" s="166" t="s">
        <v>108</v>
      </c>
      <c r="C42" s="166" t="s">
        <v>167</v>
      </c>
      <c r="D42" s="167" t="s">
        <v>189</v>
      </c>
      <c r="E42" s="168" t="s">
        <v>190</v>
      </c>
      <c r="F42" s="166" t="s">
        <v>116</v>
      </c>
      <c r="G42" s="169">
        <v>78.1</v>
      </c>
      <c r="H42" s="170"/>
      <c r="I42" s="170">
        <f t="shared" si="6"/>
        <v>0</v>
      </c>
      <c r="J42" s="171">
        <v>6E-05</v>
      </c>
      <c r="K42" s="169">
        <f t="shared" si="7"/>
        <v>0.004686</v>
      </c>
      <c r="L42" s="171">
        <v>0</v>
      </c>
      <c r="M42" s="169">
        <f t="shared" si="8"/>
        <v>0</v>
      </c>
      <c r="N42" s="172"/>
      <c r="O42" s="173">
        <v>16</v>
      </c>
      <c r="P42" s="13" t="s">
        <v>113</v>
      </c>
    </row>
    <row r="43" spans="1:16" s="13" customFormat="1" ht="13.5" customHeight="1">
      <c r="A43" s="166" t="s">
        <v>191</v>
      </c>
      <c r="B43" s="166" t="s">
        <v>108</v>
      </c>
      <c r="C43" s="166" t="s">
        <v>167</v>
      </c>
      <c r="D43" s="167" t="s">
        <v>192</v>
      </c>
      <c r="E43" s="168" t="s">
        <v>193</v>
      </c>
      <c r="F43" s="166" t="s">
        <v>112</v>
      </c>
      <c r="G43" s="169">
        <v>45</v>
      </c>
      <c r="H43" s="170"/>
      <c r="I43" s="170">
        <f t="shared" si="6"/>
        <v>0</v>
      </c>
      <c r="J43" s="171">
        <v>0</v>
      </c>
      <c r="K43" s="169">
        <f t="shared" si="7"/>
        <v>0</v>
      </c>
      <c r="L43" s="171">
        <v>0.00751</v>
      </c>
      <c r="M43" s="169">
        <f t="shared" si="8"/>
        <v>0.33795000000000003</v>
      </c>
      <c r="N43" s="172"/>
      <c r="O43" s="173">
        <v>16</v>
      </c>
      <c r="P43" s="13" t="s">
        <v>113</v>
      </c>
    </row>
    <row r="44" spans="1:16" s="13" customFormat="1" ht="13.5" customHeight="1">
      <c r="A44" s="166" t="s">
        <v>194</v>
      </c>
      <c r="B44" s="166" t="s">
        <v>108</v>
      </c>
      <c r="C44" s="166" t="s">
        <v>167</v>
      </c>
      <c r="D44" s="167" t="s">
        <v>195</v>
      </c>
      <c r="E44" s="168" t="s">
        <v>196</v>
      </c>
      <c r="F44" s="166" t="s">
        <v>116</v>
      </c>
      <c r="G44" s="169">
        <v>78.1</v>
      </c>
      <c r="H44" s="170"/>
      <c r="I44" s="170">
        <f t="shared" si="6"/>
        <v>0</v>
      </c>
      <c r="J44" s="171">
        <v>0</v>
      </c>
      <c r="K44" s="169">
        <f t="shared" si="7"/>
        <v>0</v>
      </c>
      <c r="L44" s="171">
        <v>0.00336</v>
      </c>
      <c r="M44" s="169">
        <f t="shared" si="8"/>
        <v>0.262416</v>
      </c>
      <c r="N44" s="172"/>
      <c r="O44" s="173">
        <v>16</v>
      </c>
      <c r="P44" s="13" t="s">
        <v>113</v>
      </c>
    </row>
    <row r="45" spans="1:16" s="13" customFormat="1" ht="13.5" customHeight="1">
      <c r="A45" s="166" t="s">
        <v>197</v>
      </c>
      <c r="B45" s="166" t="s">
        <v>108</v>
      </c>
      <c r="C45" s="166" t="s">
        <v>198</v>
      </c>
      <c r="D45" s="167" t="s">
        <v>199</v>
      </c>
      <c r="E45" s="168" t="s">
        <v>200</v>
      </c>
      <c r="F45" s="166" t="s">
        <v>184</v>
      </c>
      <c r="G45" s="169">
        <v>82</v>
      </c>
      <c r="H45" s="170"/>
      <c r="I45" s="170">
        <f t="shared" si="6"/>
        <v>0</v>
      </c>
      <c r="J45" s="171">
        <v>0</v>
      </c>
      <c r="K45" s="169">
        <f t="shared" si="7"/>
        <v>0</v>
      </c>
      <c r="L45" s="171">
        <v>0</v>
      </c>
      <c r="M45" s="169">
        <f t="shared" si="8"/>
        <v>0</v>
      </c>
      <c r="N45" s="172"/>
      <c r="O45" s="173">
        <v>16</v>
      </c>
      <c r="P45" s="13" t="s">
        <v>113</v>
      </c>
    </row>
    <row r="46" spans="1:16" s="13" customFormat="1" ht="13.5" customHeight="1">
      <c r="A46" s="166" t="s">
        <v>201</v>
      </c>
      <c r="B46" s="166" t="s">
        <v>108</v>
      </c>
      <c r="C46" s="166" t="s">
        <v>167</v>
      </c>
      <c r="D46" s="167" t="s">
        <v>202</v>
      </c>
      <c r="E46" s="168" t="s">
        <v>203</v>
      </c>
      <c r="F46" s="166" t="s">
        <v>116</v>
      </c>
      <c r="G46" s="169">
        <v>21</v>
      </c>
      <c r="H46" s="170"/>
      <c r="I46" s="170">
        <f t="shared" si="6"/>
        <v>0</v>
      </c>
      <c r="J46" s="171">
        <v>0</v>
      </c>
      <c r="K46" s="169">
        <f t="shared" si="7"/>
        <v>0</v>
      </c>
      <c r="L46" s="171">
        <v>0.00285</v>
      </c>
      <c r="M46" s="169">
        <f t="shared" si="8"/>
        <v>0.05985</v>
      </c>
      <c r="N46" s="172"/>
      <c r="O46" s="173">
        <v>16</v>
      </c>
      <c r="P46" s="13" t="s">
        <v>113</v>
      </c>
    </row>
    <row r="47" spans="1:16" s="13" customFormat="1" ht="13.5" customHeight="1">
      <c r="A47" s="166" t="s">
        <v>204</v>
      </c>
      <c r="B47" s="166" t="s">
        <v>108</v>
      </c>
      <c r="C47" s="166" t="s">
        <v>167</v>
      </c>
      <c r="D47" s="167" t="s">
        <v>205</v>
      </c>
      <c r="E47" s="168" t="s">
        <v>206</v>
      </c>
      <c r="F47" s="166" t="s">
        <v>116</v>
      </c>
      <c r="G47" s="169">
        <v>21</v>
      </c>
      <c r="H47" s="170"/>
      <c r="I47" s="170">
        <f t="shared" si="6"/>
        <v>0</v>
      </c>
      <c r="J47" s="171">
        <v>5E-05</v>
      </c>
      <c r="K47" s="169">
        <f t="shared" si="7"/>
        <v>0.0010500000000000002</v>
      </c>
      <c r="L47" s="171">
        <v>0</v>
      </c>
      <c r="M47" s="169">
        <f t="shared" si="8"/>
        <v>0</v>
      </c>
      <c r="N47" s="172"/>
      <c r="O47" s="173">
        <v>16</v>
      </c>
      <c r="P47" s="13" t="s">
        <v>113</v>
      </c>
    </row>
    <row r="48" spans="1:16" s="13" customFormat="1" ht="13.5" customHeight="1">
      <c r="A48" s="166" t="s">
        <v>207</v>
      </c>
      <c r="B48" s="166" t="s">
        <v>108</v>
      </c>
      <c r="C48" s="166" t="s">
        <v>167</v>
      </c>
      <c r="D48" s="167" t="s">
        <v>208</v>
      </c>
      <c r="E48" s="168" t="s">
        <v>209</v>
      </c>
      <c r="F48" s="166" t="s">
        <v>44</v>
      </c>
      <c r="G48" s="169">
        <v>906.197</v>
      </c>
      <c r="H48" s="170"/>
      <c r="I48" s="170">
        <f t="shared" si="6"/>
        <v>0</v>
      </c>
      <c r="J48" s="171">
        <v>0</v>
      </c>
      <c r="K48" s="169">
        <f t="shared" si="7"/>
        <v>0</v>
      </c>
      <c r="L48" s="171">
        <v>0</v>
      </c>
      <c r="M48" s="169">
        <f t="shared" si="8"/>
        <v>0</v>
      </c>
      <c r="N48" s="172"/>
      <c r="O48" s="173">
        <v>16</v>
      </c>
      <c r="P48" s="13" t="s">
        <v>113</v>
      </c>
    </row>
    <row r="49" spans="2:16" s="135" customFormat="1" ht="12.75" customHeight="1">
      <c r="B49" s="140" t="s">
        <v>61</v>
      </c>
      <c r="D49" s="141" t="s">
        <v>210</v>
      </c>
      <c r="E49" s="141" t="s">
        <v>211</v>
      </c>
      <c r="I49" s="142">
        <f>SUM(I50:I70)</f>
        <v>0</v>
      </c>
      <c r="K49" s="143">
        <f>SUM(K50:K70)</f>
        <v>3.500408179999999</v>
      </c>
      <c r="M49" s="143">
        <f>SUM(M50:M70)</f>
        <v>23.4885057</v>
      </c>
      <c r="P49" s="141" t="s">
        <v>107</v>
      </c>
    </row>
    <row r="50" spans="1:16" s="13" customFormat="1" ht="13.5" customHeight="1">
      <c r="A50" s="166" t="s">
        <v>212</v>
      </c>
      <c r="B50" s="166" t="s">
        <v>108</v>
      </c>
      <c r="C50" s="166" t="s">
        <v>210</v>
      </c>
      <c r="D50" s="167" t="s">
        <v>213</v>
      </c>
      <c r="E50" s="168" t="s">
        <v>214</v>
      </c>
      <c r="F50" s="166" t="s">
        <v>112</v>
      </c>
      <c r="G50" s="169">
        <v>491.77</v>
      </c>
      <c r="H50" s="170"/>
      <c r="I50" s="170">
        <f aca="true" t="shared" si="9" ref="I50:I70">ROUND(G50*H50,2)</f>
        <v>0</v>
      </c>
      <c r="J50" s="171">
        <v>0</v>
      </c>
      <c r="K50" s="169">
        <f aca="true" t="shared" si="10" ref="K50:K70">G50*J50</f>
        <v>0</v>
      </c>
      <c r="L50" s="171">
        <v>0</v>
      </c>
      <c r="M50" s="169">
        <f aca="true" t="shared" si="11" ref="M50:M70">G50*L50</f>
        <v>0</v>
      </c>
      <c r="N50" s="172"/>
      <c r="O50" s="173">
        <v>16</v>
      </c>
      <c r="P50" s="13" t="s">
        <v>113</v>
      </c>
    </row>
    <row r="51" spans="1:16" s="13" customFormat="1" ht="13.5" customHeight="1">
      <c r="A51" s="174" t="s">
        <v>215</v>
      </c>
      <c r="B51" s="174" t="s">
        <v>150</v>
      </c>
      <c r="C51" s="174" t="s">
        <v>151</v>
      </c>
      <c r="D51" s="175" t="s">
        <v>216</v>
      </c>
      <c r="E51" s="176" t="s">
        <v>217</v>
      </c>
      <c r="F51" s="174" t="s">
        <v>218</v>
      </c>
      <c r="G51" s="177">
        <v>490</v>
      </c>
      <c r="H51" s="178"/>
      <c r="I51" s="178">
        <f t="shared" si="9"/>
        <v>0</v>
      </c>
      <c r="J51" s="179">
        <v>0.0045</v>
      </c>
      <c r="K51" s="177">
        <f t="shared" si="10"/>
        <v>2.2049999999999996</v>
      </c>
      <c r="L51" s="179">
        <v>0</v>
      </c>
      <c r="M51" s="177">
        <f t="shared" si="11"/>
        <v>0</v>
      </c>
      <c r="N51" s="180"/>
      <c r="O51" s="181">
        <v>32</v>
      </c>
      <c r="P51" s="182" t="s">
        <v>113</v>
      </c>
    </row>
    <row r="52" spans="1:16" s="13" customFormat="1" ht="13.5" customHeight="1">
      <c r="A52" s="174" t="s">
        <v>219</v>
      </c>
      <c r="B52" s="174" t="s">
        <v>150</v>
      </c>
      <c r="C52" s="174" t="s">
        <v>151</v>
      </c>
      <c r="D52" s="175" t="s">
        <v>220</v>
      </c>
      <c r="E52" s="176" t="s">
        <v>221</v>
      </c>
      <c r="F52" s="174" t="s">
        <v>218</v>
      </c>
      <c r="G52" s="177">
        <v>35</v>
      </c>
      <c r="H52" s="178"/>
      <c r="I52" s="178">
        <f t="shared" si="9"/>
        <v>0</v>
      </c>
      <c r="J52" s="179">
        <v>0.0024</v>
      </c>
      <c r="K52" s="177">
        <f t="shared" si="10"/>
        <v>0.08399999999999999</v>
      </c>
      <c r="L52" s="179">
        <v>0</v>
      </c>
      <c r="M52" s="177">
        <f t="shared" si="11"/>
        <v>0</v>
      </c>
      <c r="N52" s="180"/>
      <c r="O52" s="181">
        <v>32</v>
      </c>
      <c r="P52" s="182" t="s">
        <v>113</v>
      </c>
    </row>
    <row r="53" spans="1:16" s="13" customFormat="1" ht="13.5" customHeight="1">
      <c r="A53" s="174" t="s">
        <v>222</v>
      </c>
      <c r="B53" s="174" t="s">
        <v>150</v>
      </c>
      <c r="C53" s="174" t="s">
        <v>151</v>
      </c>
      <c r="D53" s="175" t="s">
        <v>223</v>
      </c>
      <c r="E53" s="176" t="s">
        <v>224</v>
      </c>
      <c r="F53" s="174" t="s">
        <v>218</v>
      </c>
      <c r="G53" s="177">
        <v>50</v>
      </c>
      <c r="H53" s="178"/>
      <c r="I53" s="178">
        <f t="shared" si="9"/>
        <v>0</v>
      </c>
      <c r="J53" s="179">
        <v>0.0059</v>
      </c>
      <c r="K53" s="177">
        <f t="shared" si="10"/>
        <v>0.295</v>
      </c>
      <c r="L53" s="179">
        <v>0</v>
      </c>
      <c r="M53" s="177">
        <f t="shared" si="11"/>
        <v>0</v>
      </c>
      <c r="N53" s="180"/>
      <c r="O53" s="181">
        <v>32</v>
      </c>
      <c r="P53" s="182" t="s">
        <v>113</v>
      </c>
    </row>
    <row r="54" spans="1:16" s="13" customFormat="1" ht="13.5" customHeight="1">
      <c r="A54" s="174" t="s">
        <v>225</v>
      </c>
      <c r="B54" s="174" t="s">
        <v>150</v>
      </c>
      <c r="C54" s="174" t="s">
        <v>151</v>
      </c>
      <c r="D54" s="175" t="s">
        <v>226</v>
      </c>
      <c r="E54" s="176" t="s">
        <v>227</v>
      </c>
      <c r="F54" s="174" t="s">
        <v>218</v>
      </c>
      <c r="G54" s="177">
        <v>16</v>
      </c>
      <c r="H54" s="178"/>
      <c r="I54" s="178">
        <f t="shared" si="9"/>
        <v>0</v>
      </c>
      <c r="J54" s="179">
        <v>0.0073</v>
      </c>
      <c r="K54" s="177">
        <f t="shared" si="10"/>
        <v>0.1168</v>
      </c>
      <c r="L54" s="179">
        <v>0</v>
      </c>
      <c r="M54" s="177">
        <f t="shared" si="11"/>
        <v>0</v>
      </c>
      <c r="N54" s="180"/>
      <c r="O54" s="181">
        <v>32</v>
      </c>
      <c r="P54" s="182" t="s">
        <v>113</v>
      </c>
    </row>
    <row r="55" spans="1:16" s="13" customFormat="1" ht="13.5" customHeight="1">
      <c r="A55" s="174" t="s">
        <v>228</v>
      </c>
      <c r="B55" s="174" t="s">
        <v>150</v>
      </c>
      <c r="C55" s="174" t="s">
        <v>151</v>
      </c>
      <c r="D55" s="175" t="s">
        <v>229</v>
      </c>
      <c r="E55" s="176" t="s">
        <v>230</v>
      </c>
      <c r="F55" s="174" t="s">
        <v>218</v>
      </c>
      <c r="G55" s="177">
        <v>65</v>
      </c>
      <c r="H55" s="178"/>
      <c r="I55" s="178">
        <f t="shared" si="9"/>
        <v>0</v>
      </c>
      <c r="J55" s="179">
        <v>0.00625</v>
      </c>
      <c r="K55" s="177">
        <f t="shared" si="10"/>
        <v>0.40625</v>
      </c>
      <c r="L55" s="179">
        <v>0</v>
      </c>
      <c r="M55" s="177">
        <f t="shared" si="11"/>
        <v>0</v>
      </c>
      <c r="N55" s="180"/>
      <c r="O55" s="181">
        <v>32</v>
      </c>
      <c r="P55" s="182" t="s">
        <v>113</v>
      </c>
    </row>
    <row r="56" spans="1:16" s="13" customFormat="1" ht="13.5" customHeight="1">
      <c r="A56" s="166" t="s">
        <v>231</v>
      </c>
      <c r="B56" s="166" t="s">
        <v>108</v>
      </c>
      <c r="C56" s="166" t="s">
        <v>210</v>
      </c>
      <c r="D56" s="167" t="s">
        <v>232</v>
      </c>
      <c r="E56" s="168" t="s">
        <v>233</v>
      </c>
      <c r="F56" s="166" t="s">
        <v>116</v>
      </c>
      <c r="G56" s="169">
        <v>67.2</v>
      </c>
      <c r="H56" s="170"/>
      <c r="I56" s="170">
        <f t="shared" si="9"/>
        <v>0</v>
      </c>
      <c r="J56" s="171">
        <v>0.00116</v>
      </c>
      <c r="K56" s="169">
        <f t="shared" si="10"/>
        <v>0.07795200000000001</v>
      </c>
      <c r="L56" s="171">
        <v>0</v>
      </c>
      <c r="M56" s="169">
        <f t="shared" si="11"/>
        <v>0</v>
      </c>
      <c r="N56" s="172"/>
      <c r="O56" s="173">
        <v>16</v>
      </c>
      <c r="P56" s="13" t="s">
        <v>113</v>
      </c>
    </row>
    <row r="57" spans="1:16" s="13" customFormat="1" ht="13.5" customHeight="1">
      <c r="A57" s="166" t="s">
        <v>234</v>
      </c>
      <c r="B57" s="166" t="s">
        <v>108</v>
      </c>
      <c r="C57" s="166" t="s">
        <v>210</v>
      </c>
      <c r="D57" s="167" t="s">
        <v>235</v>
      </c>
      <c r="E57" s="168" t="s">
        <v>236</v>
      </c>
      <c r="F57" s="166" t="s">
        <v>116</v>
      </c>
      <c r="G57" s="169">
        <v>23</v>
      </c>
      <c r="H57" s="170"/>
      <c r="I57" s="170">
        <f t="shared" si="9"/>
        <v>0</v>
      </c>
      <c r="J57" s="171">
        <v>0.00119</v>
      </c>
      <c r="K57" s="169">
        <f t="shared" si="10"/>
        <v>0.027370000000000002</v>
      </c>
      <c r="L57" s="171">
        <v>0</v>
      </c>
      <c r="M57" s="169">
        <f t="shared" si="11"/>
        <v>0</v>
      </c>
      <c r="N57" s="172"/>
      <c r="O57" s="173">
        <v>16</v>
      </c>
      <c r="P57" s="13" t="s">
        <v>113</v>
      </c>
    </row>
    <row r="58" spans="1:16" s="13" customFormat="1" ht="13.5" customHeight="1">
      <c r="A58" s="174" t="s">
        <v>237</v>
      </c>
      <c r="B58" s="174" t="s">
        <v>150</v>
      </c>
      <c r="C58" s="174" t="s">
        <v>151</v>
      </c>
      <c r="D58" s="175" t="s">
        <v>238</v>
      </c>
      <c r="E58" s="176" t="s">
        <v>239</v>
      </c>
      <c r="F58" s="174" t="s">
        <v>218</v>
      </c>
      <c r="G58" s="177">
        <v>18</v>
      </c>
      <c r="H58" s="178"/>
      <c r="I58" s="178">
        <f t="shared" si="9"/>
        <v>0</v>
      </c>
      <c r="J58" s="179">
        <v>0.0048</v>
      </c>
      <c r="K58" s="177">
        <f t="shared" si="10"/>
        <v>0.08639999999999999</v>
      </c>
      <c r="L58" s="179">
        <v>0</v>
      </c>
      <c r="M58" s="177">
        <f t="shared" si="11"/>
        <v>0</v>
      </c>
      <c r="N58" s="180"/>
      <c r="O58" s="181">
        <v>32</v>
      </c>
      <c r="P58" s="182" t="s">
        <v>113</v>
      </c>
    </row>
    <row r="59" spans="1:16" s="13" customFormat="1" ht="13.5" customHeight="1">
      <c r="A59" s="174" t="s">
        <v>240</v>
      </c>
      <c r="B59" s="174" t="s">
        <v>150</v>
      </c>
      <c r="C59" s="174" t="s">
        <v>151</v>
      </c>
      <c r="D59" s="175" t="s">
        <v>241</v>
      </c>
      <c r="E59" s="176" t="s">
        <v>242</v>
      </c>
      <c r="F59" s="174" t="s">
        <v>218</v>
      </c>
      <c r="G59" s="177">
        <v>19</v>
      </c>
      <c r="H59" s="178"/>
      <c r="I59" s="178">
        <f t="shared" si="9"/>
        <v>0</v>
      </c>
      <c r="J59" s="179">
        <v>0.002</v>
      </c>
      <c r="K59" s="177">
        <f t="shared" si="10"/>
        <v>0.038</v>
      </c>
      <c r="L59" s="179">
        <v>0</v>
      </c>
      <c r="M59" s="177">
        <f t="shared" si="11"/>
        <v>0</v>
      </c>
      <c r="N59" s="180"/>
      <c r="O59" s="181">
        <v>32</v>
      </c>
      <c r="P59" s="182" t="s">
        <v>113</v>
      </c>
    </row>
    <row r="60" spans="1:16" s="13" customFormat="1" ht="13.5" customHeight="1">
      <c r="A60" s="166" t="s">
        <v>243</v>
      </c>
      <c r="B60" s="166" t="s">
        <v>108</v>
      </c>
      <c r="C60" s="166" t="s">
        <v>210</v>
      </c>
      <c r="D60" s="167" t="s">
        <v>244</v>
      </c>
      <c r="E60" s="168" t="s">
        <v>245</v>
      </c>
      <c r="F60" s="166" t="s">
        <v>112</v>
      </c>
      <c r="G60" s="169">
        <v>491.77</v>
      </c>
      <c r="H60" s="170"/>
      <c r="I60" s="170">
        <f t="shared" si="9"/>
        <v>0</v>
      </c>
      <c r="J60" s="171">
        <v>3E-05</v>
      </c>
      <c r="K60" s="169">
        <f t="shared" si="10"/>
        <v>0.0147531</v>
      </c>
      <c r="L60" s="171">
        <v>0</v>
      </c>
      <c r="M60" s="169">
        <f t="shared" si="11"/>
        <v>0</v>
      </c>
      <c r="N60" s="172"/>
      <c r="O60" s="173">
        <v>16</v>
      </c>
      <c r="P60" s="13" t="s">
        <v>113</v>
      </c>
    </row>
    <row r="61" spans="1:16" s="13" customFormat="1" ht="13.5" customHeight="1">
      <c r="A61" s="166" t="s">
        <v>246</v>
      </c>
      <c r="B61" s="166" t="s">
        <v>108</v>
      </c>
      <c r="C61" s="166" t="s">
        <v>210</v>
      </c>
      <c r="D61" s="167" t="s">
        <v>247</v>
      </c>
      <c r="E61" s="168" t="s">
        <v>248</v>
      </c>
      <c r="F61" s="166" t="s">
        <v>112</v>
      </c>
      <c r="G61" s="169">
        <v>491.77</v>
      </c>
      <c r="H61" s="170"/>
      <c r="I61" s="170">
        <f t="shared" si="9"/>
        <v>0</v>
      </c>
      <c r="J61" s="171">
        <v>0</v>
      </c>
      <c r="K61" s="169">
        <f t="shared" si="10"/>
        <v>0</v>
      </c>
      <c r="L61" s="171">
        <v>0.04508</v>
      </c>
      <c r="M61" s="169">
        <f t="shared" si="11"/>
        <v>22.168991600000002</v>
      </c>
      <c r="N61" s="172"/>
      <c r="O61" s="173">
        <v>16</v>
      </c>
      <c r="P61" s="13" t="s">
        <v>113</v>
      </c>
    </row>
    <row r="62" spans="1:16" s="13" customFormat="1" ht="13.5" customHeight="1">
      <c r="A62" s="166" t="s">
        <v>249</v>
      </c>
      <c r="B62" s="166" t="s">
        <v>108</v>
      </c>
      <c r="C62" s="166" t="s">
        <v>210</v>
      </c>
      <c r="D62" s="167" t="s">
        <v>250</v>
      </c>
      <c r="E62" s="168" t="s">
        <v>251</v>
      </c>
      <c r="F62" s="166" t="s">
        <v>112</v>
      </c>
      <c r="G62" s="169">
        <v>491.77</v>
      </c>
      <c r="H62" s="170"/>
      <c r="I62" s="170">
        <f t="shared" si="9"/>
        <v>0</v>
      </c>
      <c r="J62" s="171">
        <v>0</v>
      </c>
      <c r="K62" s="169">
        <f t="shared" si="10"/>
        <v>0</v>
      </c>
      <c r="L62" s="171">
        <v>0</v>
      </c>
      <c r="M62" s="169">
        <f t="shared" si="11"/>
        <v>0</v>
      </c>
      <c r="N62" s="172"/>
      <c r="O62" s="173">
        <v>16</v>
      </c>
      <c r="P62" s="13" t="s">
        <v>113</v>
      </c>
    </row>
    <row r="63" spans="1:16" s="13" customFormat="1" ht="24" customHeight="1">
      <c r="A63" s="166" t="s">
        <v>252</v>
      </c>
      <c r="B63" s="166" t="s">
        <v>108</v>
      </c>
      <c r="C63" s="166" t="s">
        <v>210</v>
      </c>
      <c r="D63" s="167" t="s">
        <v>253</v>
      </c>
      <c r="E63" s="168" t="s">
        <v>254</v>
      </c>
      <c r="F63" s="166" t="s">
        <v>116</v>
      </c>
      <c r="G63" s="169">
        <v>90.2</v>
      </c>
      <c r="H63" s="170"/>
      <c r="I63" s="170">
        <f t="shared" si="9"/>
        <v>0</v>
      </c>
      <c r="J63" s="171">
        <v>0</v>
      </c>
      <c r="K63" s="169">
        <f t="shared" si="10"/>
        <v>0</v>
      </c>
      <c r="L63" s="171">
        <v>0.01392</v>
      </c>
      <c r="M63" s="169">
        <f t="shared" si="11"/>
        <v>1.255584</v>
      </c>
      <c r="N63" s="172"/>
      <c r="O63" s="173">
        <v>16</v>
      </c>
      <c r="P63" s="13" t="s">
        <v>113</v>
      </c>
    </row>
    <row r="64" spans="1:16" s="13" customFormat="1" ht="24" customHeight="1">
      <c r="A64" s="166" t="s">
        <v>255</v>
      </c>
      <c r="B64" s="166" t="s">
        <v>108</v>
      </c>
      <c r="C64" s="166" t="s">
        <v>210</v>
      </c>
      <c r="D64" s="167" t="s">
        <v>256</v>
      </c>
      <c r="E64" s="168" t="s">
        <v>257</v>
      </c>
      <c r="F64" s="166" t="s">
        <v>116</v>
      </c>
      <c r="G64" s="169">
        <v>90.2</v>
      </c>
      <c r="H64" s="170"/>
      <c r="I64" s="170">
        <f t="shared" si="9"/>
        <v>0</v>
      </c>
      <c r="J64" s="171">
        <v>0</v>
      </c>
      <c r="K64" s="169">
        <f t="shared" si="10"/>
        <v>0</v>
      </c>
      <c r="L64" s="171">
        <v>0</v>
      </c>
      <c r="M64" s="169">
        <f t="shared" si="11"/>
        <v>0</v>
      </c>
      <c r="N64" s="172"/>
      <c r="O64" s="173">
        <v>16</v>
      </c>
      <c r="P64" s="13" t="s">
        <v>113</v>
      </c>
    </row>
    <row r="65" spans="1:16" s="13" customFormat="1" ht="13.5" customHeight="1">
      <c r="A65" s="166" t="s">
        <v>258</v>
      </c>
      <c r="B65" s="166" t="s">
        <v>108</v>
      </c>
      <c r="C65" s="166" t="s">
        <v>210</v>
      </c>
      <c r="D65" s="167" t="s">
        <v>259</v>
      </c>
      <c r="E65" s="168" t="s">
        <v>260</v>
      </c>
      <c r="F65" s="166" t="s">
        <v>116</v>
      </c>
      <c r="G65" s="169">
        <v>82</v>
      </c>
      <c r="H65" s="170"/>
      <c r="I65" s="170">
        <f t="shared" si="9"/>
        <v>0</v>
      </c>
      <c r="J65" s="171">
        <v>0.00106</v>
      </c>
      <c r="K65" s="169">
        <f t="shared" si="10"/>
        <v>0.08692</v>
      </c>
      <c r="L65" s="171">
        <v>0</v>
      </c>
      <c r="M65" s="169">
        <f t="shared" si="11"/>
        <v>0</v>
      </c>
      <c r="N65" s="172"/>
      <c r="O65" s="173">
        <v>16</v>
      </c>
      <c r="P65" s="13" t="s">
        <v>113</v>
      </c>
    </row>
    <row r="66" spans="1:16" s="13" customFormat="1" ht="13.5" customHeight="1">
      <c r="A66" s="166" t="s">
        <v>261</v>
      </c>
      <c r="B66" s="166" t="s">
        <v>108</v>
      </c>
      <c r="C66" s="166" t="s">
        <v>210</v>
      </c>
      <c r="D66" s="167" t="s">
        <v>262</v>
      </c>
      <c r="E66" s="168" t="s">
        <v>263</v>
      </c>
      <c r="F66" s="166" t="s">
        <v>112</v>
      </c>
      <c r="G66" s="169">
        <v>491.77</v>
      </c>
      <c r="H66" s="170"/>
      <c r="I66" s="170">
        <f t="shared" si="9"/>
        <v>0</v>
      </c>
      <c r="J66" s="171">
        <v>0</v>
      </c>
      <c r="K66" s="169">
        <f t="shared" si="10"/>
        <v>0</v>
      </c>
      <c r="L66" s="171">
        <v>0</v>
      </c>
      <c r="M66" s="169">
        <f t="shared" si="11"/>
        <v>0</v>
      </c>
      <c r="N66" s="172"/>
      <c r="O66" s="173">
        <v>16</v>
      </c>
      <c r="P66" s="13" t="s">
        <v>113</v>
      </c>
    </row>
    <row r="67" spans="1:16" s="13" customFormat="1" ht="13.5" customHeight="1">
      <c r="A67" s="174" t="s">
        <v>264</v>
      </c>
      <c r="B67" s="174" t="s">
        <v>150</v>
      </c>
      <c r="C67" s="174" t="s">
        <v>151</v>
      </c>
      <c r="D67" s="175" t="s">
        <v>265</v>
      </c>
      <c r="E67" s="176" t="s">
        <v>266</v>
      </c>
      <c r="F67" s="174" t="s">
        <v>112</v>
      </c>
      <c r="G67" s="177">
        <v>516.359</v>
      </c>
      <c r="H67" s="178"/>
      <c r="I67" s="178">
        <f t="shared" si="9"/>
        <v>0</v>
      </c>
      <c r="J67" s="179">
        <v>0.00012</v>
      </c>
      <c r="K67" s="177">
        <f t="shared" si="10"/>
        <v>0.061963080000000004</v>
      </c>
      <c r="L67" s="179">
        <v>0</v>
      </c>
      <c r="M67" s="177">
        <f t="shared" si="11"/>
        <v>0</v>
      </c>
      <c r="N67" s="180"/>
      <c r="O67" s="181">
        <v>32</v>
      </c>
      <c r="P67" s="182" t="s">
        <v>113</v>
      </c>
    </row>
    <row r="68" spans="1:16" s="13" customFormat="1" ht="13.5" customHeight="1">
      <c r="A68" s="166" t="s">
        <v>267</v>
      </c>
      <c r="B68" s="166" t="s">
        <v>108</v>
      </c>
      <c r="C68" s="166" t="s">
        <v>210</v>
      </c>
      <c r="D68" s="167" t="s">
        <v>268</v>
      </c>
      <c r="E68" s="168" t="s">
        <v>269</v>
      </c>
      <c r="F68" s="166" t="s">
        <v>112</v>
      </c>
      <c r="G68" s="169">
        <v>491.77</v>
      </c>
      <c r="H68" s="170"/>
      <c r="I68" s="170">
        <f t="shared" si="9"/>
        <v>0</v>
      </c>
      <c r="J68" s="171">
        <v>0</v>
      </c>
      <c r="K68" s="169">
        <f t="shared" si="10"/>
        <v>0</v>
      </c>
      <c r="L68" s="171">
        <v>0</v>
      </c>
      <c r="M68" s="169">
        <f t="shared" si="11"/>
        <v>0</v>
      </c>
      <c r="N68" s="172"/>
      <c r="O68" s="173">
        <v>16</v>
      </c>
      <c r="P68" s="13" t="s">
        <v>113</v>
      </c>
    </row>
    <row r="69" spans="1:16" s="13" customFormat="1" ht="13.5" customHeight="1">
      <c r="A69" s="166" t="s">
        <v>270</v>
      </c>
      <c r="B69" s="166" t="s">
        <v>108</v>
      </c>
      <c r="C69" s="166" t="s">
        <v>210</v>
      </c>
      <c r="D69" s="167" t="s">
        <v>271</v>
      </c>
      <c r="E69" s="168" t="s">
        <v>272</v>
      </c>
      <c r="F69" s="166" t="s">
        <v>112</v>
      </c>
      <c r="G69" s="169">
        <v>491.77</v>
      </c>
      <c r="H69" s="170"/>
      <c r="I69" s="170">
        <f t="shared" si="9"/>
        <v>0</v>
      </c>
      <c r="J69" s="171">
        <v>0</v>
      </c>
      <c r="K69" s="169">
        <f t="shared" si="10"/>
        <v>0</v>
      </c>
      <c r="L69" s="171">
        <v>0.00013</v>
      </c>
      <c r="M69" s="169">
        <f t="shared" si="11"/>
        <v>0.06393009999999999</v>
      </c>
      <c r="N69" s="172"/>
      <c r="O69" s="173">
        <v>16</v>
      </c>
      <c r="P69" s="13" t="s">
        <v>113</v>
      </c>
    </row>
    <row r="70" spans="1:16" s="13" customFormat="1" ht="13.5" customHeight="1">
      <c r="A70" s="166" t="s">
        <v>273</v>
      </c>
      <c r="B70" s="166" t="s">
        <v>108</v>
      </c>
      <c r="C70" s="166" t="s">
        <v>210</v>
      </c>
      <c r="D70" s="167" t="s">
        <v>274</v>
      </c>
      <c r="E70" s="168" t="s">
        <v>275</v>
      </c>
      <c r="F70" s="166" t="s">
        <v>44</v>
      </c>
      <c r="G70" s="169">
        <v>3396.847</v>
      </c>
      <c r="H70" s="170"/>
      <c r="I70" s="170">
        <f t="shared" si="9"/>
        <v>0</v>
      </c>
      <c r="J70" s="171">
        <v>0</v>
      </c>
      <c r="K70" s="169">
        <f t="shared" si="10"/>
        <v>0</v>
      </c>
      <c r="L70" s="171">
        <v>0</v>
      </c>
      <c r="M70" s="169">
        <f t="shared" si="11"/>
        <v>0</v>
      </c>
      <c r="N70" s="172"/>
      <c r="O70" s="173">
        <v>16</v>
      </c>
      <c r="P70" s="13" t="s">
        <v>113</v>
      </c>
    </row>
    <row r="71" spans="2:16" s="135" customFormat="1" ht="12.75" customHeight="1">
      <c r="B71" s="136" t="s">
        <v>61</v>
      </c>
      <c r="D71" s="137" t="s">
        <v>150</v>
      </c>
      <c r="E71" s="137" t="s">
        <v>276</v>
      </c>
      <c r="I71" s="138">
        <f>I72</f>
        <v>0</v>
      </c>
      <c r="K71" s="139">
        <f>K72</f>
        <v>0</v>
      </c>
      <c r="M71" s="139">
        <f>M72</f>
        <v>0</v>
      </c>
      <c r="P71" s="137" t="s">
        <v>104</v>
      </c>
    </row>
    <row r="72" spans="2:16" s="135" customFormat="1" ht="12.75" customHeight="1">
      <c r="B72" s="140" t="s">
        <v>61</v>
      </c>
      <c r="D72" s="141" t="s">
        <v>277</v>
      </c>
      <c r="E72" s="141" t="s">
        <v>278</v>
      </c>
      <c r="I72" s="142">
        <f>SUM(I73:I74)</f>
        <v>0</v>
      </c>
      <c r="K72" s="143">
        <f>SUM(K73:K74)</f>
        <v>0</v>
      </c>
      <c r="M72" s="143">
        <f>SUM(M73:M74)</f>
        <v>0</v>
      </c>
      <c r="P72" s="141" t="s">
        <v>107</v>
      </c>
    </row>
    <row r="73" spans="1:16" s="13" customFormat="1" ht="13.5" customHeight="1">
      <c r="A73" s="166" t="s">
        <v>279</v>
      </c>
      <c r="B73" s="166" t="s">
        <v>108</v>
      </c>
      <c r="C73" s="166" t="s">
        <v>198</v>
      </c>
      <c r="D73" s="167" t="s">
        <v>280</v>
      </c>
      <c r="E73" s="168" t="s">
        <v>281</v>
      </c>
      <c r="F73" s="166" t="s">
        <v>282</v>
      </c>
      <c r="G73" s="169">
        <v>1</v>
      </c>
      <c r="H73" s="170"/>
      <c r="I73" s="170">
        <f>ROUND(G73*H73,2)</f>
        <v>0</v>
      </c>
      <c r="J73" s="171">
        <v>0</v>
      </c>
      <c r="K73" s="169">
        <f>G73*J73</f>
        <v>0</v>
      </c>
      <c r="L73" s="171">
        <v>0</v>
      </c>
      <c r="M73" s="169">
        <f>G73*L73</f>
        <v>0</v>
      </c>
      <c r="N73" s="172"/>
      <c r="O73" s="173">
        <v>64</v>
      </c>
      <c r="P73" s="13" t="s">
        <v>113</v>
      </c>
    </row>
    <row r="74" spans="1:16" s="13" customFormat="1" ht="13.5" customHeight="1">
      <c r="A74" s="166" t="s">
        <v>283</v>
      </c>
      <c r="B74" s="166" t="s">
        <v>108</v>
      </c>
      <c r="C74" s="166" t="s">
        <v>198</v>
      </c>
      <c r="D74" s="167" t="s">
        <v>284</v>
      </c>
      <c r="E74" s="168" t="s">
        <v>285</v>
      </c>
      <c r="F74" s="166" t="s">
        <v>282</v>
      </c>
      <c r="G74" s="169">
        <v>1</v>
      </c>
      <c r="H74" s="170"/>
      <c r="I74" s="170">
        <f>ROUND(G74*H74,2)</f>
        <v>0</v>
      </c>
      <c r="J74" s="171">
        <v>0</v>
      </c>
      <c r="K74" s="169">
        <f>G74*J74</f>
        <v>0</v>
      </c>
      <c r="L74" s="171">
        <v>0</v>
      </c>
      <c r="M74" s="169">
        <f>G74*L74</f>
        <v>0</v>
      </c>
      <c r="N74" s="172"/>
      <c r="O74" s="173">
        <v>64</v>
      </c>
      <c r="P74" s="13" t="s">
        <v>113</v>
      </c>
    </row>
    <row r="75" spans="5:13" s="148" customFormat="1" ht="12.75" customHeight="1">
      <c r="E75" s="149" t="s">
        <v>86</v>
      </c>
      <c r="I75" s="150">
        <f>I14+I27+I71</f>
        <v>0</v>
      </c>
      <c r="K75" s="151">
        <f>K14+K27+K71</f>
        <v>7.537214179999999</v>
      </c>
      <c r="M75" s="151">
        <f>M14+M27+M71</f>
        <v>26.6075717</v>
      </c>
    </row>
  </sheetData>
  <sheetProtection/>
  <printOptions horizontalCentered="1"/>
  <pageMargins left="0.5905511975288391" right="0.5905511975288391" top="0.5905511975288391" bottom="0.5905511975288391" header="0" footer="0"/>
  <pageSetup fitToHeight="999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6384" width="9.00390625" style="1" customWidth="1"/>
  </cols>
  <sheetData/>
  <sheetProtection/>
  <printOptions/>
  <pageMargins left="0.699999988079071" right="0.699999988079071" top="0.75" bottom="0.7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Nikola</cp:lastModifiedBy>
  <cp:lastPrinted>2013-04-15T09:39:13Z</cp:lastPrinted>
  <dcterms:modified xsi:type="dcterms:W3CDTF">2014-02-11T08:51:41Z</dcterms:modified>
  <cp:category/>
  <cp:version/>
  <cp:contentType/>
  <cp:contentStatus/>
</cp:coreProperties>
</file>